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513E48C8-330B-4DF3-A5AF-6186B951607B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<sst xmlns="http://schemas.openxmlformats.org/spreadsheetml/2006/main" count="57014" uniqueCount="10767">
  <si>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</si>
  <si>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</si>
  <si>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</si>
  <si>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</si>
  <si>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</si>
  <si>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</si>
  <si>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</si>
  <si>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</si>
  <si>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</si>
  <si>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</si>
  <si>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</si>
  <si>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</si>
  <si>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</si>
  <si>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</si>
  <si>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</si>
  <si>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</si>
  <si>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</si>
  <si>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</si>
  <si>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</si>
  <si>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</si>
  <si>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</si>
  <si>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</si>
  <si>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</si>
  <si>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</si>
  <si>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</si>
  <si>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</si>
  <si>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</si>
  <si>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</si>
  <si>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</si>
  <si>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</si>
  <si>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</si>
  <si>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</si>
  <si>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</si>
  <si>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</si>
  <si>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</si>
  <si>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</si>
  <si>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</si>
  <si>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</si>
  <si>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</si>
  <si>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</si>
  <si>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</si>
  <si>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</si>
  <si>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</si>
  <si>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</si>
  <si>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</si>
  <si>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</si>
  <si>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</si>
  <si>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</si>
  <si>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</si>
  <si>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</si>
  <si>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</si>
  <si>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</si>
  <si>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</si>
  <si>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</si>
  <si>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</si>
  <si>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</si>
  <si>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</si>
  <si>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</si>
  <si>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</si>
  <si>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</si>
  <si>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</si>
  <si>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</si>
  <si>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</si>
  <si>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</si>
  <si>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</si>
  <si>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</si>
  <si>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</si>
  <si>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</si>
  <si>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</si>
  <si>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</si>
  <si>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</si>
  <si>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</si>
  <si>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</si>
  <si>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</si>
  <si>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</si>
  <si>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</si>
  <si>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</si>
  <si>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</si>
  <si>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</si>
  <si>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</si>
  <si>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</si>
  <si>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</si>
  <si>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</si>
  <si>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</si>
  <si>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</si>
  <si>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</si>
  <si>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</si>
  <si>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</si>
  <si>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</si>
  <si>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</si>
  <si>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</si>
  <si>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</si>
  <si>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</si>
  <si>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</si>
  <si>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</si>
  <si>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</si>
  <si>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</si>
  <si>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</si>
  <si>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</si>
  <si>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</si>
  <si>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</si>
  <si>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</si>
  <si>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</si>
  <si>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</si>
  <si>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</si>
  <si>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</si>
  <si>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</si>
  <si>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</si>
  <si>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</si>
  <si>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</si>
  <si>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</si>
  <si>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</si>
  <si>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</si>
  <si>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</si>
  <si>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</si>
  <si>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</si>
  <si>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</si>
  <si>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</si>
  <si>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</si>
  <si>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</si>
  <si>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</si>
  <si>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</si>
  <si>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</si>
  <si>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</si>
  <si>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</si>
  <si>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</si>
  <si>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</si>
  <si>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</si>
  <si>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</si>
  <si>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</si>
  <si>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</si>
  <si>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</si>
  <si>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</si>
  <si>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</si>
  <si>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</si>
  <si>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</si>
  <si>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</si>
  <si>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</si>
  <si>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</si>
  <si>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</si>
  <si>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</si>
  <si>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</si>
  <si>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</si>
  <si>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</si>
  <si>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</si>
  <si>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</si>
  <si>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</si>
  <si>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</si>
  <si>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</si>
  <si>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</si>
  <si>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</si>
  <si>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</si>
  <si>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</si>
  <si>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</si>
  <si>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</si>
  <si>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</si>
  <si>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</si>
  <si>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</si>
  <si>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</si>
  <si>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</si>
  <si>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</si>
  <si>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</si>
  <si>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</si>
  <si>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</si>
  <si>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</si>
  <si>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</si>
  <si>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</si>
  <si>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</si>
  <si>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</si>
  <si>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</si>
  <si>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</si>
  <si>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</si>
  <si>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</si>
  <si>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</si>
  <si>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</si>
  <si>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</si>
  <si>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</si>
  <si>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</si>
  <si>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</si>
  <si>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</si>
  <si>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</si>
  <si>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</si>
  <si>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</si>
  <si>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</si>
  <si>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</si>
  <si>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</si>
  <si>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</si>
  <si>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</si>
  <si>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</si>
  <si>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</si>
  <si>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</si>
  <si>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</si>
  <si>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</si>
  <si>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</si>
  <si>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</si>
  <si>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</si>
  <si>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</si>
  <si>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</si>
  <si>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</si>
  <si>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</si>
  <si>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</si>
  <si>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</si>
  <si>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</si>
  <si>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</si>
  <si>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</si>
  <si>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</si>
  <si>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</si>
  <si>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</si>
  <si>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</si>
  <si>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</si>
  <si>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</si>
  <si>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</si>
  <si>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</si>
  <si>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</si>
  <si>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</si>
  <si>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</si>
  <si>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</si>
  <si>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</si>
  <si>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</si>
  <si>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</si>
  <si>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</si>
  <si>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</si>
  <si>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</si>
  <si>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</si>
  <si>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</si>
  <si>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</si>
  <si>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</si>
  <si>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</si>
  <si>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</si>
  <si>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</si>
  <si>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</si>
  <si>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</si>
  <si>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</si>
  <si>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</si>
  <si>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</si>
  <si>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</si>
  <si>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</si>
  <si>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</si>
  <si>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</si>
  <si>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</si>
  <si>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</si>
  <si>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</si>
  <si>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</si>
  <si>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</si>
  <si>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</si>
  <si>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</si>
  <si>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</si>
  <si>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</si>
  <si>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</si>
  <si>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</si>
  <si>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</si>
  <si>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</si>
  <si>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</si>
  <si>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</si>
  <si>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</si>
  <si>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</si>
  <si>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</si>
  <si>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</si>
  <si>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</si>
  <si>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</si>
  <si>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</si>
  <si>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</si>
  <si>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</si>
  <si>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</si>
  <si>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</si>
  <si>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</si>
  <si>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</si>
  <si>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</si>
  <si>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</si>
  <si>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</si>
  <si>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</si>
  <si>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</si>
  <si>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</si>
  <si>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</si>
  <si>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</si>
  <si>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</si>
  <si>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</si>
  <si>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</si>
  <si>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</si>
  <si>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</si>
  <si>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</si>
  <si>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</si>
  <si>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</si>
  <si>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</si>
  <si>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</si>
  <si>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</si>
  <si>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</si>
  <si>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</si>
  <si>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</si>
  <si>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</si>
  <si>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</si>
  <si>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</si>
  <si>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</si>
  <si>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</si>
  <si>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</si>
  <si>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</si>
  <si>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</si>
  <si>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</si>
  <si>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</si>
  <si>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</si>
  <si>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</si>
  <si>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</si>
  <si>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</si>
  <si>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</si>
  <si>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</si>
  <si>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</si>
  <si>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</si>
  <si>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</si>
  <si>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</si>
  <si>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</si>
  <si>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</si>
  <si>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</si>
  <si>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</si>
  <si>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</si>
  <si>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</si>
  <si>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</si>
  <si>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</si>
  <si>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</si>
  <si>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</si>
  <si>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</si>
  <si>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</si>
  <si>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</si>
  <si>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</si>
  <si>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</si>
  <si>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</si>
  <si>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</si>
  <si>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</si>
  <si>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</si>
  <si>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</si>
  <si>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</si>
  <si>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</si>
  <si>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</si>
  <si>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</si>
  <si>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</si>
  <si>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</si>
  <si>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</si>
  <si>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</si>
  <si>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</si>
  <si>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</si>
  <si>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</si>
  <si>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</si>
  <si>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</si>
  <si>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</si>
  <si>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</si>
  <si>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</si>
  <si>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</si>
  <si>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</si>
  <si>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</si>
  <si>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</si>
  <si>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</si>
  <si>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</si>
  <si>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</si>
  <si>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</si>
  <si>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</si>
  <si>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</si>
  <si>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</si>
  <si>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</si>
  <si>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</si>
  <si>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</si>
  <si>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</si>
  <si>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</si>
  <si>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</si>
  <si>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</si>
  <si>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</si>
  <si>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</si>
  <si>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</si>
  <si>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</si>
  <si>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</si>
  <si>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</si>
  <si>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</si>
  <si>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</si>
  <si>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</si>
  <si>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</si>
  <si>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</si>
  <si>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</si>
  <si>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</si>
  <si>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</si>
  <si>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</si>
  <si>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</si>
  <si>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</si>
  <si>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</si>
  <si>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</si>
  <si>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</si>
  <si>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</si>
  <si>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</si>
  <si>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</si>
  <si>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</si>
  <si>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</si>
  <si>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</si>
  <si>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</si>
  <si>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</si>
  <si>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</si>
  <si>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</si>
  <si>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</si>
  <si>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</si>
  <si>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</si>
  <si>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</si>
  <si>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</si>
  <si>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</si>
  <si>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</si>
  <si>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</si>
  <si>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</si>
  <si>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</si>
  <si>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</si>
  <si>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</si>
  <si>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</si>
  <si>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</si>
  <si>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</si>
  <si>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</si>
  <si>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</si>
  <si>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</si>
  <si>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</si>
  <si>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</si>
  <si>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</si>
  <si>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</si>
  <si>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</si>
  <si>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</si>
  <si>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</si>
  <si>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</si>
  <si>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</si>
  <si>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</si>
  <si>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</si>
  <si>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</si>
  <si>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</si>
  <si>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</si>
  <si>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</si>
  <si>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</si>
  <si>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</si>
  <si>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</si>
  <si>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</si>
  <si>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</si>
  <si>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</si>
  <si>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</si>
  <si>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</si>
  <si>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</si>
  <si>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</si>
  <si>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</si>
  <si>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</si>
  <si>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</si>
  <si>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</si>
  <si>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</si>
  <si>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</si>
  <si>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</si>
  <si>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</si>
  <si>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</si>
  <si>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</si>
  <si>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</si>
  <si>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</si>
  <si>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</si>
  <si>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</si>
  <si>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</si>
  <si>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</si>
  <si>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</si>
  <si>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</si>
  <si>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</si>
  <si>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</si>
  <si>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</si>
  <si>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</si>
  <si>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</si>
  <si>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</si>
  <si>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</si>
  <si>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</si>
  <si>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</si>
  <si>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</si>
  <si>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</si>
  <si>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</si>
  <si>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</si>
  <si>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</si>
  <si>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</si>
  <si>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</si>
  <si>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</si>
  <si>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</si>
  <si>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</si>
  <si>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</si>
  <si>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</si>
  <si>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</si>
  <si>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</si>
  <si>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</si>
  <si>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</si>
  <si>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</si>
  <si>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</si>
  <si>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</si>
  <si>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</si>
  <si>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</si>
  <si>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</si>
  <si>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</si>
  <si>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</si>
  <si>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</si>
  <si>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</si>
  <si>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</si>
  <si>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</si>
  <si>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</si>
  <si>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</si>
  <si>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</si>
  <si>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</si>
  <si>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</si>
  <si>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</si>
  <si>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</si>
  <si>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</si>
  <si>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</si>
  <si>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</si>
  <si>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</si>
  <si>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</si>
  <si>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</si>
  <si>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</si>
  <si>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</si>
  <si>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</si>
  <si>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</si>
  <si>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</si>
  <si>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</si>
  <si>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</si>
  <si>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</si>
  <si>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</si>
  <si>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</si>
  <si>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</si>
  <si>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</si>
  <si>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</si>
  <si>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</si>
  <si>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</si>
  <si>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</si>
  <si>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</si>
  <si>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</si>
  <si>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</si>
  <si>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</si>
  <si>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</si>
  <si>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</si>
  <si>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</si>
  <si>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</si>
  <si>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</si>
  <si>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</si>
  <si>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</si>
  <si>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</si>
  <si>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</si>
  <si>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</si>
  <si>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</si>
  <si>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</si>
  <si>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</si>
  <si>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</si>
  <si>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</si>
  <si>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</si>
  <si>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</si>
  <si>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</si>
  <si>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</si>
  <si>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</si>
  <si>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</si>
  <si>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</si>
  <si>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</si>
  <si>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</si>
  <si>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</si>
  <si>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</si>
  <si>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</si>
  <si>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</si>
  <si>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</si>
  <si>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</si>
  <si>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</si>
  <si>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</si>
  <si>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</si>
  <si>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</si>
  <si>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</si>
  <si>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</si>
  <si>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</si>
  <si>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</si>
  <si>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</si>
  <si>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</si>
  <si>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</si>
  <si>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</si>
  <si>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</si>
  <si>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</si>
  <si>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</si>
  <si>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</si>
  <si>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</si>
  <si>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</si>
  <si>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</si>
  <si>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</si>
  <si>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</si>
  <si>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</si>
  <si>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</si>
  <si>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</si>
  <si>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</si>
  <si>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</si>
  <si>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</si>
  <si>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</si>
  <si>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</si>
  <si>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</si>
  <si>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</si>
  <si>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</si>
  <si>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</si>
  <si>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</si>
  <si>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</si>
  <si>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</si>
  <si>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</si>
  <si>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</si>
  <si>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</si>
  <si>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</si>
  <si>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</si>
  <si>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</si>
  <si>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</si>
  <si>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</si>
  <si>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</si>
  <si>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</si>
  <si>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</si>
  <si>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</si>
  <si>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</si>
  <si>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</si>
  <si>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</si>
  <si>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</si>
  <si>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</si>
  <si>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</si>
  <si>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</si>
  <si>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</si>
  <si>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</si>
  <si>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</si>
  <si>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</si>
  <si>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</si>
  <si>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</si>
  <si>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</si>
  <si>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</si>
  <si>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</si>
  <si>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</si>
  <si>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</si>
  <si>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</si>
  <si>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</si>
  <si>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</si>
  <si>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</si>
  <si>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</si>
  <si>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</si>
  <si>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</si>
  <si>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</si>
  <si>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</si>
  <si>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</si>
  <si>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</si>
  <si>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</si>
  <si>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</si>
  <si>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</si>
  <si>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</si>
  <si>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</si>
  <si>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</si>
  <si>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</si>
  <si>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</si>
  <si>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</si>
  <si>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</si>
  <si>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</si>
  <si>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</si>
  <si>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</si>
  <si>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</si>
  <si>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</si>
  <si>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</si>
  <si>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</si>
  <si>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</si>
  <si>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</si>
  <si>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</si>
  <si>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</si>
  <si>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</si>
  <si>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</si>
  <si>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</si>
  <si>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</si>
  <si>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</si>
  <si>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</si>
  <si>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</si>
  <si>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</si>
  <si>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</si>
  <si>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</si>
  <si>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</si>
  <si>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</si>
  <si>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</si>
  <si>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</si>
  <si>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</si>
  <si>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</si>
  <si>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</si>
  <si>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</si>
  <si>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</si>
  <si>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</si>
  <si>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</si>
  <si>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</si>
  <si>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</si>
  <si>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</si>
  <si>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</si>
  <si>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</si>
  <si>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</si>
  <si>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</si>
  <si>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</si>
  <si>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</si>
  <si>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</si>
  <si>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</si>
  <si>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</si>
  <si>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</si>
  <si>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</si>
  <si>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</si>
  <si>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</si>
  <si>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</si>
  <si>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</si>
  <si>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</si>
  <si>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</si>
  <si>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</si>
  <si>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</si>
  <si>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</si>
  <si>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</si>
  <si>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</si>
  <si>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</si>
  <si>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</si>
  <si>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</si>
  <si>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</si>
  <si>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</si>
  <si>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</si>
  <si>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</si>
  <si>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</si>
  <si>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</si>
  <si>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</si>
  <si>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</si>
  <si>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</si>
  <si>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</si>
  <si>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</si>
  <si>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</si>
  <si>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</si>
  <si>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</si>
  <si>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</si>
  <si>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</si>
  <si>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</si>
  <si>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</si>
  <si>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</si>
  <si>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</si>
  <si>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</si>
  <si>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</si>
  <si>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</si>
  <si>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</si>
  <si>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</si>
  <si>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</si>
  <si>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</si>
  <si>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</si>
  <si>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</si>
  <si>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</si>
  <si>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</si>
  <si>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</si>
  <si>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</si>
  <si>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</si>
  <si>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</si>
  <si>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</si>
  <si>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</si>
  <si>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</si>
  <si>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</si>
  <si>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</si>
  <si>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</si>
  <si>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</si>
  <si>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</si>
  <si>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</si>
  <si>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</si>
  <si>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</si>
  <si>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</si>
  <si>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</si>
  <si>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</si>
  <si>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</si>
  <si>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</si>
  <si>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</si>
  <si>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</si>
  <si>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</si>
  <si>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</si>
  <si>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</si>
  <si>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</si>
  <si>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</si>
  <si>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</si>
  <si>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</si>
  <si>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</si>
  <si>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</si>
  <si>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</si>
  <si>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</si>
  <si>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</si>
  <si>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</si>
  <si>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</si>
  <si>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</si>
  <si>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</si>
  <si>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</si>
  <si>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</si>
  <si>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</si>
  <si>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</si>
  <si>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</si>
  <si>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</si>
  <si>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</si>
  <si>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</si>
  <si>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</si>
  <si>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</si>
  <si>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</si>
  <si>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</si>
  <si>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</si>
  <si>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</si>
  <si>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</si>
  <si>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</si>
  <si>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</si>
  <si>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</si>
  <si>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</si>
  <si>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</si>
  <si>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</si>
  <si>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</si>
  <si>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</si>
  <si>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</si>
  <si>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</si>
  <si>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</si>
  <si>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</si>
  <si>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</si>
  <si>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</si>
  <si>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</si>
  <si>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</si>
  <si>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</si>
  <si>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</si>
  <si>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</si>
  <si>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</si>
  <si>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</si>
  <si>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</si>
  <si>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</si>
  <si>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</si>
  <si>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</si>
  <si>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</si>
  <si>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</si>
  <si>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</si>
  <si>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</si>
  <si>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</si>
  <si>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</si>
  <si>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</si>
  <si>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</si>
  <si>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</si>
  <si>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</si>
  <si>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</si>
  <si>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</si>
  <si>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</si>
  <si>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</si>
  <si>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</si>
  <si>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</si>
  <si>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</si>
  <si>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</si>
  <si>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</si>
  <si>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</si>
  <si>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</si>
  <si>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</si>
  <si>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</si>
  <si>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</si>
  <si>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</si>
  <si>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</si>
  <si>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</si>
  <si>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</si>
  <si>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</si>
  <si>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</si>
  <si>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</si>
  <si>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</si>
  <si>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</si>
  <si>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</si>
  <si>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</si>
  <si>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</si>
  <si>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</si>
  <si>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</si>
  <si>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</si>
  <si>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</si>
  <si>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</si>
  <si>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</si>
  <si>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</si>
  <si>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</si>
  <si>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</si>
  <si>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</si>
  <si>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</si>
  <si>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</si>
  <si>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</si>
  <si>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</si>
  <si>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</si>
  <si>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</si>
  <si>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</si>
  <si>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</si>
  <si>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</si>
  <si>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</si>
  <si>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</si>
  <si>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</si>
  <si>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</si>
  <si>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</si>
  <si>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</si>
  <si>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</si>
  <si>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</si>
  <si>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</si>
  <si>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</si>
  <si>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</si>
  <si>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</si>
  <si>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</si>
  <si>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</si>
  <si>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</si>
  <si>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</si>
  <si>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</si>
  <si>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</si>
  <si>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</si>
  <si>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</si>
  <si>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</si>
  <si>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</si>
  <si>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</si>
  <si>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</si>
  <si>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</si>
  <si>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</si>
  <si>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</si>
  <si>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</si>
  <si>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</si>
  <si>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</si>
  <si>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</si>
  <si>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</si>
  <si>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</si>
  <si>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</si>
  <si>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</si>
  <si>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</si>
  <si>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</si>
  <si>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</si>
  <si>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</si>
  <si>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</si>
  <si>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</si>
  <si>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</si>
  <si>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</si>
  <si>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</si>
  <si>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</si>
  <si>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</si>
  <si>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</si>
  <si>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</si>
  <si>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</si>
  <si>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</si>
  <si>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</si>
  <si>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</si>
  <si>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</si>
  <si>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</si>
  <si>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</si>
  <si>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</si>
  <si>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</si>
  <si>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</si>
  <si>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</si>
  <si>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</si>
  <si>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</si>
  <si>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</si>
  <si>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</si>
  <si>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</si>
  <si>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</si>
  <si>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</si>
  <si>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</si>
  <si>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</si>
  <si>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</si>
  <si>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</si>
  <si>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</si>
  <si>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</si>
  <si>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</si>
  <si>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</si>
  <si>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</si>
  <si>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</si>
  <si>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</si>
  <si>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</si>
  <si>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</si>
  <si>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</si>
  <si>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</si>
  <si>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</si>
  <si>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</si>
  <si>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</si>
  <si>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</si>
  <si>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</si>
  <si>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</si>
  <si>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</si>
  <si>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</si>
  <si>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</si>
  <si>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</si>
  <si>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</si>
  <si>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</si>
  <si>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</si>
  <si>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</si>
  <si>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</si>
  <si>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</si>
  <si>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</si>
  <si>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</si>
  <si>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</si>
  <si>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</si>
  <si>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</si>
  <si>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</si>
  <si>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</si>
  <si>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</si>
  <si>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</si>
  <si>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</si>
  <si>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</si>
  <si>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</si>
  <si>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</si>
  <si>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</si>
  <si>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</si>
  <si>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</si>
  <si>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</si>
  <si>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</si>
  <si>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</si>
  <si>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</si>
  <si>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</si>
  <si>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</si>
  <si>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</si>
  <si>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</si>
  <si>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</si>
  <si>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</si>
  <si>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</si>
  <si>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</si>
  <si>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</si>
  <si>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</si>
  <si>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</si>
  <si>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</si>
  <si>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</si>
  <si>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</si>
  <si>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</si>
  <si>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</si>
  <si>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</si>
  <si>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</si>
  <si>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</si>
  <si>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</si>
  <si>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</si>
  <si>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</si>
  <si>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</si>
  <si>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</si>
  <si>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</si>
  <si>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</si>
  <si>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</si>
  <si>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</si>
  <si>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</si>
  <si>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</si>
  <si>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</si>
  <si>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</si>
  <si>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</si>
  <si>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</si>
  <si>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</si>
  <si>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</si>
  <si>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</si>
  <si>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</si>
  <si>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</si>
  <si>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</si>
  <si>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</si>
  <si>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</si>
  <si>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</si>
  <si>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</si>
  <si>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</si>
  <si>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</si>
  <si>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</si>
  <si>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</si>
  <si>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</si>
  <si>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</si>
  <si>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</si>
  <si>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</si>
  <si>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</si>
  <si>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</si>
  <si>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</si>
  <si>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</si>
  <si>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</si>
  <si>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</si>
  <si>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</si>
  <si>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</si>
  <si>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</si>
  <si>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</si>
  <si>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</si>
  <si>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</si>
  <si>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</si>
  <si>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</si>
  <si>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</si>
  <si>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</si>
  <si>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</si>
  <si>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</si>
  <si>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</si>
  <si>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</si>
  <si>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</si>
  <si>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</si>
  <si>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</si>
  <si>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</si>
  <si>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</si>
  <si>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</si>
  <si>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</si>
  <si>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</si>
  <si>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</si>
  <si>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</si>
  <si>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</si>
  <si>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</si>
  <si>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</si>
  <si>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</si>
  <si>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</si>
  <si>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</si>
  <si>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</si>
  <si>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</si>
  <si>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</si>
  <si>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</si>
  <si>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</si>
  <si>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</si>
  <si>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</si>
  <si>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</si>
  <si>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</si>
  <si>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</si>
  <si>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</si>
  <si>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</si>
  <si>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</si>
  <si>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</si>
  <si>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</si>
  <si>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</si>
  <si>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</si>
  <si>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</si>
  <si>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</si>
  <si>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</si>
  <si>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</si>
  <si>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</si>
  <si>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</si>
  <si>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</si>
  <si>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</si>
  <si>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</si>
  <si>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</si>
  <si>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</si>
  <si>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</si>
  <si>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</si>
  <si>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</si>
  <si>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</si>
  <si>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</si>
  <si>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</si>
  <si>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</si>
  <si>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</si>
  <si>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</si>
  <si>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</si>
  <si>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</si>
  <si>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</si>
  <si>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</si>
  <si>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</si>
  <si>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</si>
  <si>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</si>
  <si>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</si>
  <si>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</si>
  <si>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</si>
  <si>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</si>
  <si>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</si>
  <si>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</si>
  <si>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</si>
  <si>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</si>
  <si>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</si>
  <si>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</si>
  <si>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</si>
  <si>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</si>
  <si>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</si>
  <si>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</si>
  <si>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</si>
  <si>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</si>
  <si>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</si>
  <si>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</si>
  <si>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</si>
  <si>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</si>
  <si>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</si>
  <si>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</si>
  <si>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</si>
  <si>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</si>
  <si>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</si>
  <si>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</si>
  <si>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</si>
  <si>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</si>
  <si>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</si>
  <si>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</si>
  <si>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</si>
  <si>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</si>
  <si>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</si>
  <si>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</si>
  <si>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</si>
  <si>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</si>
  <si>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</si>
  <si>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</si>
  <si>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</si>
  <si>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</si>
  <si>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</si>
  <si>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</si>
  <si>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</si>
  <si>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</si>
  <si>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</si>
  <si>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</si>
  <si>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</si>
  <si>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</si>
  <si>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</si>
  <si>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</si>
  <si>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</si>
  <si>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</si>
  <si>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</si>
  <si>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</si>
  <si>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</si>
  <si>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</si>
  <si>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</si>
  <si>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</si>
  <si>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</si>
  <si>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</si>
  <si>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</si>
  <si>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</si>
  <si>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</si>
  <si>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</si>
  <si>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</si>
  <si>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</si>
  <si>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</si>
  <si>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</si>
  <si>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</si>
  <si>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</si>
  <si>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</si>
  <si>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</si>
  <si>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</si>
  <si>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</si>
  <si>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</si>
  <si>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</si>
  <si>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</si>
  <si>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</si>
  <si>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</si>
  <si>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</si>
  <si>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</si>
  <si>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</si>
  <si>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</si>
  <si>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</si>
  <si>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</si>
  <si>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</si>
  <si>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</si>
  <si>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</si>
  <si>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</si>
  <si>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</si>
  <si>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</si>
  <si>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</si>
  <si>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</si>
  <si>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</si>
  <si>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</si>
  <si>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</si>
  <si>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</si>
  <si>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</si>
  <si>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</si>
  <si>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</si>
  <si>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</si>
  <si>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</si>
  <si>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</si>
  <si>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</si>
  <si>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</si>
  <si>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</si>
  <si>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</si>
  <si>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</si>
  <si>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</si>
  <si>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</si>
  <si>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</si>
  <si>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</si>
  <si>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</si>
  <si>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</si>
  <si>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</si>
  <si>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</si>
  <si>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</si>
  <si>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</si>
  <si>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</si>
  <si>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</si>
  <si>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</si>
  <si>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</si>
  <si>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</si>
  <si>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</si>
  <si>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</si>
  <si>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</si>
  <si>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</si>
  <si>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</si>
  <si>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</si>
  <si>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</si>
  <si>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</si>
  <si>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</si>
  <si>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</si>
  <si>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</si>
  <si>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</si>
  <si>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</si>
  <si>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</si>
  <si>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</si>
  <si>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</si>
  <si>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</si>
  <si>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</si>
  <si>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</si>
  <si>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</si>
  <si>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</si>
  <si>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</si>
  <si>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</si>
  <si>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</si>
  <si>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</si>
  <si>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</si>
  <si>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</si>
  <si>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</si>
  <si>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</si>
  <si>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</si>
  <si>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</si>
  <si>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</si>
  <si>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</si>
  <si>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</si>
  <si>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</si>
  <si>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</si>
  <si>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</si>
  <si>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</si>
  <si>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</si>
  <si>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</si>
  <si>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</si>
  <si>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</si>
  <si>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</si>
  <si>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</si>
  <si>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</si>
  <si>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</si>
  <si>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</si>
  <si>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</si>
  <si>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</si>
  <si>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</si>
  <si>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</si>
  <si>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</si>
  <si>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</si>
  <si>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</si>
  <si>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</si>
  <si>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</si>
  <si>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</si>
  <si>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</si>
  <si>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</si>
  <si>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</si>
  <si>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</si>
  <si>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</si>
  <si>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</si>
  <si>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</si>
  <si>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</si>
  <si>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</si>
  <si>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</si>
  <si>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</si>
  <si>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</si>
  <si>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</si>
  <si>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</si>
  <si>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</si>
  <si>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</si>
  <si>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</si>
  <si>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</si>
  <si>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</si>
  <si>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</si>
  <si>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</si>
  <si>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</si>
  <si>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</si>
  <si>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</si>
  <si>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</si>
  <si>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</si>
  <si>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</si>
  <si>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</si>
  <si>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</si>
  <si>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</si>
  <si>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</si>
  <si>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</si>
  <si>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</si>
  <si>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</si>
  <si>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</si>
  <si>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</si>
  <si>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</si>
  <si>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</si>
  <si>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</si>
  <si>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</si>
  <si>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</si>
  <si>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</si>
  <si>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</si>
  <si>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</si>
  <si>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</si>
  <si>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</si>
  <si>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</si>
  <si>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</si>
  <si>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</si>
  <si>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</si>
  <si>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</si>
  <si>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</si>
  <si>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</si>
  <si>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</si>
  <si>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</si>
  <si>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</si>
  <si>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</si>
  <si>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</si>
  <si>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</si>
  <si>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</si>
  <si>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</si>
  <si>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</si>
  <si>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</si>
  <si>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</si>
  <si>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</si>
  <si>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</si>
  <si>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</si>
  <si>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</si>
  <si>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</si>
  <si>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</si>
  <si>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</si>
  <si>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</si>
  <si>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</si>
  <si>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</si>
  <si>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</si>
  <si>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</si>
  <si>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</si>
  <si>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</si>
  <si>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</si>
  <si>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</si>
  <si>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</si>
  <si>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</si>
  <si>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</si>
  <si>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</si>
  <si>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</si>
  <si>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</si>
  <si>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</si>
  <si>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</si>
  <si>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</si>
  <si>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</si>
  <si>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</si>
  <si>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</si>
  <si>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</si>
  <si>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</si>
  <si>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</si>
  <si>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</si>
  <si>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</si>
  <si>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</si>
  <si>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</si>
  <si>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</si>
  <si>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</si>
  <si>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</si>
  <si>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</si>
  <si>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</si>
  <si>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</si>
  <si>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</si>
  <si>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</si>
  <si>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</si>
  <si>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</si>
  <si>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</si>
  <si>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</si>
  <si>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</si>
  <si>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</si>
  <si>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</si>
  <si>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</si>
  <si>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</si>
  <si>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</si>
  <si>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</si>
  <si>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</si>
  <si>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</si>
  <si>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</si>
  <si>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</si>
  <si>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</si>
  <si>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</si>
  <si>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</si>
  <si>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</si>
  <si>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</si>
  <si>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</si>
  <si>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</si>
  <si>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</si>
  <si>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</si>
  <si>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</si>
  <si>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</si>
  <si>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</si>
  <si>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</si>
  <si>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</si>
  <si>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</si>
  <si>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</si>
  <si>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</si>
  <si>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</si>
  <si>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</si>
  <si>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</si>
  <si>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</si>
  <si>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</si>
  <si>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</si>
  <si>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</si>
  <si>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</si>
  <si>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</si>
  <si>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</si>
  <si>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</si>
  <si>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</si>
  <si>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</si>
  <si>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</si>
  <si>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</si>
  <si>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</si>
  <si>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</si>
  <si>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</si>
  <si>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</si>
  <si>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</si>
  <si>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</si>
  <si>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</si>
  <si>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</si>
  <si>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</si>
  <si>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</si>
  <si>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</si>
  <si>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</si>
  <si>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</si>
  <si>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</si>
  <si>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</si>
  <si>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</si>
  <si>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</si>
  <si>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</si>
  <si>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</si>
  <si>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</si>
  <si>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</si>
  <si>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</si>
  <si>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</si>
  <si>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</si>
  <si>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</si>
  <si>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</si>
  <si>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</si>
  <si>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</si>
  <si>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</si>
  <si>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</si>
  <si>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</si>
  <si>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</si>
  <si>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</si>
  <si>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</si>
  <si>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</si>
  <si>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</si>
  <si>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</si>
  <si>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</si>
  <si>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</si>
  <si>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</si>
  <si>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</si>
  <si>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</si>
  <si>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</si>
  <si>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</si>
  <si>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</si>
  <si>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</si>
  <si>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</si>
  <si>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</si>
  <si>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</si>
  <si>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</si>
  <si>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</si>
  <si>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</si>
  <si>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</si>
  <si>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</si>
  <si>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</si>
  <si>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</si>
  <si>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</si>
  <si>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</si>
  <si>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</si>
  <si>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</si>
  <si>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</si>
  <si>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</si>
  <si>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</si>
  <si>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</si>
  <si>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</si>
  <si>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</si>
  <si>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</si>
  <si>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</si>
  <si>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</si>
  <si>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</si>
  <si>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</si>
  <si>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</si>
  <si>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</si>
  <si>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</si>
  <si>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</si>
  <si>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</si>
  <si>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</si>
  <si>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</si>
  <si>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</si>
  <si>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</si>
  <si>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</si>
  <si>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</si>
  <si>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</si>
  <si>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</si>
  <si>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</si>
  <si>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</si>
  <si>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</si>
  <si>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</si>
  <si>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</si>
  <si>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</si>
  <si>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</si>
  <si>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</si>
  <si>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</si>
  <si>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</si>
  <si>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</si>
  <si>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</si>
  <si>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</si>
  <si>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</si>
  <si>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</si>
  <si>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</si>
  <si>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</si>
  <si>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</si>
  <si>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</si>
  <si>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</si>
  <si>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</si>
  <si>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</si>
  <si>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</si>
  <si>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</si>
  <si>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</si>
  <si>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</si>
  <si>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</si>
  <si>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</si>
  <si>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</si>
  <si>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</si>
  <si>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</si>
  <si>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</si>
  <si>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</si>
  <si>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</si>
  <si>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</si>
  <si>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</si>
  <si>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</si>
  <si>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</si>
  <si>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</si>
  <si>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</si>
  <si>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</si>
  <si>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</si>
  <si>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</si>
  <si>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</si>
  <si>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</si>
  <si>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</si>
  <si>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</si>
  <si>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</si>
  <si>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</si>
  <si>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</si>
  <si>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</si>
  <si>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</si>
  <si>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</si>
  <si>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</si>
  <si>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</si>
  <si>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</si>
  <si>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</si>
  <si>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</si>
  <si>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</si>
  <si>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</si>
  <si>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</si>
  <si>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</si>
  <si>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</si>
  <si>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</si>
  <si>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</si>
  <si>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</si>
  <si>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</si>
  <si>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</si>
  <si>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</si>
  <si>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</si>
  <si>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</si>
  <si>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</si>
  <si>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</si>
  <si>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</si>
  <si>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</si>
  <si>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</si>
  <si>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</si>
  <si>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</si>
  <si>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</si>
  <si>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</si>
  <si>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</si>
  <si>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</si>
  <si>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</si>
  <si>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</si>
  <si>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</si>
  <si>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</si>
  <si>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</si>
  <si>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</si>
  <si>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</si>
  <si>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</si>
  <si>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</si>
  <si>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</si>
  <si>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</si>
  <si>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</si>
  <si>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</si>
  <si>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</si>
  <si>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</si>
  <si>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</si>
  <si>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</si>
  <si>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</si>
  <si>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</si>
  <si>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</si>
  <si>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</si>
  <si>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</si>
  <si>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</si>
  <si>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</si>
  <si>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</si>
  <si>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</si>
  <si>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</si>
  <si>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</si>
  <si>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</si>
  <si>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</si>
  <si>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</si>
  <si>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</si>
  <si>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</si>
  <si>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</si>
  <si>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</si>
  <si>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</si>
  <si>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</si>
  <si>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</si>
  <si>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</si>
  <si>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</si>
  <si>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</si>
  <si>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</si>
  <si>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</si>
  <si>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</si>
  <si>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</si>
  <si>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</si>
  <si>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</si>
  <si>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</si>
  <si>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</si>
  <si>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</si>
  <si>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</si>
  <si>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</si>
  <si>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</si>
  <si>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</si>
  <si>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</si>
  <si>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</si>
  <si>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</si>
  <si>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</si>
  <si>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</si>
  <si>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</si>
  <si>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</si>
  <si>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</si>
  <si>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</si>
  <si>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</si>
  <si>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</si>
  <si>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</si>
  <si>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</si>
  <si>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</si>
  <si>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</si>
  <si>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</si>
  <si>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</si>
  <si>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</si>
  <si>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</si>
  <si>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</si>
  <si>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</si>
  <si>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</si>
  <si>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</si>
  <si>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</si>
  <si>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</si>
  <si>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</si>
  <si>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</si>
  <si>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</si>
  <si>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</si>
  <si>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</si>
  <si>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</si>
  <si>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</si>
  <si>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</si>
  <si>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</si>
  <si>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</si>
  <si>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</si>
  <si>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</si>
  <si>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</si>
  <si>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</si>
  <si>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</si>
  <si>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</si>
  <si>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</si>
  <si>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</si>
  <si>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</si>
  <si>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</si>
  <si>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</si>
  <si>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</si>
  <si>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</si>
  <si>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</si>
  <si>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</si>
  <si>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</si>
  <si>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</si>
  <si>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</si>
  <si>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</si>
  <si>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</si>
  <si>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</si>
  <si>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</si>
  <si>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</si>
  <si>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</si>
  <si>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</si>
  <si>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</si>
  <si>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</si>
  <si>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</si>
  <si>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</si>
  <si>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</si>
  <si>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</si>
  <si>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</si>
  <si>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</si>
  <si>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</si>
  <si>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</si>
  <si>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</si>
  <si>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</si>
  <si>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</si>
  <si>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</si>
  <si>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</si>
  <si>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</si>
  <si>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</si>
  <si>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</si>
  <si>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</si>
  <si>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</si>
  <si>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</si>
  <si>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</si>
  <si>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</si>
  <si>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</si>
  <si>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</si>
  <si>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</si>
  <si>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</si>
  <si>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</si>
  <si>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</si>
  <si>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</si>
  <si>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</si>
  <si>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</si>
  <si>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</si>
  <si>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</si>
  <si>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</si>
  <si>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</si>
  <si>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</si>
  <si>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</si>
  <si>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</si>
  <si>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</si>
  <si>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</si>
  <si>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</si>
  <si>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</si>
  <si>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</si>
  <si>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</si>
  <si>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</si>
  <si>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</si>
  <si>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</si>
  <si>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</si>
  <si>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</si>
  <si>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</si>
  <si>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</si>
  <si>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</si>
  <si>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</si>
  <si>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</si>
  <si>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</si>
  <si>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</si>
  <si>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</si>
  <si>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</si>
  <si>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</si>
  <si>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</si>
  <si>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</si>
  <si>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</si>
  <si>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</si>
  <si>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</si>
  <si>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</si>
  <si>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</si>
  <si>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</si>
  <si>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</si>
  <si>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</si>
  <si>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</si>
  <si>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</si>
  <si>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</si>
  <si>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</si>
  <si>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</si>
  <si>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</si>
  <si>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</si>
  <si>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</si>
  <si>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</si>
  <si>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</si>
  <si>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</si>
  <si>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</si>
  <si>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</si>
  <si>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</si>
  <si>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</si>
  <si>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</si>
  <si>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</si>
  <si>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</si>
  <si>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</si>
  <si>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</si>
  <si>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</si>
  <si>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</si>
  <si>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</si>
  <si>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</si>
  <si>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</si>
  <si>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</si>
  <si>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</si>
  <si>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</si>
  <si>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</si>
  <si>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</si>
  <si>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</si>
  <si>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</si>
  <si>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</si>
  <si>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</si>
  <si>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</si>
  <si>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</si>
  <si>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</si>
  <si>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</si>
  <si>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</si>
  <si>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</si>
  <si>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</si>
  <si>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</si>
  <si>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</si>
  <si>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</si>
  <si>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</si>
  <si>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</si>
  <si>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</si>
  <si>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</si>
  <si>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</si>
  <si>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</si>
  <si>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</si>
  <si>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</si>
  <si>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</si>
  <si>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</si>
  <si>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</si>
  <si>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</si>
  <si>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</si>
  <si>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</si>
  <si>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</si>
  <si>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</si>
  <si>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</si>
  <si>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</si>
  <si>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</si>
  <si>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</si>
  <si>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</si>
  <si>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</si>
  <si>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</si>
  <si>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</si>
  <si>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</si>
  <si>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</si>
  <si>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</si>
  <si>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</si>
  <si>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</si>
  <si>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</si>
  <si>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</si>
  <si>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</si>
  <si>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</si>
  <si>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</si>
  <si>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</si>
  <si>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</si>
  <si>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</si>
  <si>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</si>
  <si>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</si>
  <si>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</si>
  <si>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</si>
  <si>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</si>
  <si>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</si>
  <si>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</si>
  <si>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</si>
  <si>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</si>
  <si>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</si>
  <si>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</si>
  <si>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</si>
  <si>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</si>
  <si>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</si>
  <si>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</si>
  <si>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</si>
  <si>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</si>
  <si>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</si>
  <si>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</si>
  <si>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</si>
  <si>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</si>
  <si>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</si>
  <si>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</si>
  <si>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</si>
  <si>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</si>
  <si>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</si>
  <si>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</si>
  <si>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</si>
  <si>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</si>
  <si>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</si>
  <si>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</si>
  <si>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</si>
  <si>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</si>
  <si>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</si>
  <si>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</si>
  <si>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</si>
  <si>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</si>
  <si>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</si>
  <si>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</si>
  <si>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</si>
  <si>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</si>
  <si>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</si>
  <si>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</si>
  <si>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</si>
  <si>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</si>
  <si>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</si>
  <si>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</si>
  <si>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</si>
  <si>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</si>
  <si>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</si>
  <si>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</si>
  <si>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</si>
  <si>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</si>
  <si>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</si>
  <si>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</si>
  <si>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</si>
  <si>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</si>
  <si>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</si>
  <si>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</si>
  <si>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</si>
  <si>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</si>
  <si>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</si>
  <si>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</si>
  <si>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</si>
  <si>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</si>
  <si>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</si>
  <si>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</si>
  <si>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</si>
  <si>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</si>
  <si>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</si>
  <si>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</si>
  <si>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</si>
  <si>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</si>
  <si>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</si>
  <si>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</si>
  <si>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</si>
  <si>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</si>
  <si>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</si>
  <si>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</si>
  <si>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</si>
  <si>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</si>
  <si>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</si>
  <si>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</si>
  <si>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</si>
  <si>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</si>
  <si>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</si>
  <si>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</si>
  <si>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</si>
  <si>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</si>
  <si>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</si>
  <si>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</si>
  <si>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</si>
  <si>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</si>
  <si>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</si>
  <si>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</si>
  <si>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</si>
  <si>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</si>
  <si>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</si>
  <si>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</si>
  <si>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</si>
  <si>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</si>
  <si>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</si>
  <si>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</si>
  <si>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</si>
  <si>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</si>
  <si>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</si>
  <si>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</si>
  <si>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</si>
  <si>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</si>
  <si>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</si>
  <si>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</si>
  <si>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</si>
  <si>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</si>
  <si>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</si>
  <si>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</si>
  <si>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</si>
  <si>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</si>
  <si>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</si>
  <si>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</si>
  <si>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</si>
  <si>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</si>
  <si>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</si>
  <si>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</si>
  <si>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</si>
  <si>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</si>
  <si>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</si>
  <si>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</si>
  <si>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</si>
  <si>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</si>
  <si>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</si>
  <si>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</si>
  <si>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</si>
  <si>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</si>
  <si>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</si>
  <si>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</si>
  <si>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</si>
  <si>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</si>
  <si>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</si>
  <si>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</si>
  <si>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</si>
  <si>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</si>
  <si>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</si>
  <si>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</si>
  <si>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</si>
  <si>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</si>
  <si>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</si>
  <si>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</si>
  <si>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</si>
  <si>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</si>
  <si>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</si>
  <si>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</si>
  <si>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</si>
  <si>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</si>
  <si>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</si>
  <si>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</si>
  <si>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</si>
  <si>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</si>
  <si>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</si>
  <si>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</si>
  <si>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</si>
  <si>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</si>
  <si>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</si>
  <si>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</si>
  <si>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</si>
  <si>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</si>
  <si>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</si>
  <si>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</si>
  <si>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</si>
  <si>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</si>
  <si>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</si>
  <si>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</si>
  <si>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</si>
  <si>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</si>
  <si>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</si>
  <si>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</si>
  <si>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</si>
  <si>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</si>
  <si>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</si>
  <si>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</si>
  <si>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</si>
  <si>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</si>
  <si>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</si>
  <si>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</si>
  <si>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</si>
  <si>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</si>
  <si>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</si>
  <si>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</si>
  <si>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</si>
  <si>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</si>
  <si>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</si>
  <si>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</si>
  <si>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</si>
  <si>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</si>
  <si>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</si>
  <si>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</si>
  <si>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</si>
  <si>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</si>
  <si>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</si>
  <si>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</si>
  <si>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</si>
  <si>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</si>
  <si>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</si>
  <si>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</si>
  <si>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</si>
  <si>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</si>
  <si>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</si>
  <si>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</si>
  <si>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</si>
  <si>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</si>
  <si>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</si>
  <si>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</si>
  <si>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</si>
  <si>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</si>
  <si>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</si>
  <si>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</si>
  <si>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</si>
  <si>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</si>
  <si>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</si>
  <si>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</si>
  <si>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</si>
  <si>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</si>
  <si>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</si>
  <si>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</si>
  <si>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</si>
  <si>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</si>
  <si>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</si>
  <si>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</si>
  <si>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</si>
  <si>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</si>
  <si>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</si>
  <si>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</si>
  <si>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</si>
  <si>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</si>
  <si>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</si>
  <si>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</si>
  <si>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</si>
  <si>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</si>
  <si>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</si>
  <si>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</si>
  <si>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</si>
  <si>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</si>
  <si>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</si>
  <si>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</si>
  <si>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</si>
  <si>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</si>
  <si>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</si>
  <si>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</si>
  <si>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</si>
  <si>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</si>
  <si>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</si>
  <si>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</si>
  <si>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</si>
  <si>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</si>
  <si>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</si>
  <si>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</si>
  <si>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</si>
  <si>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</si>
  <si>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</si>
  <si>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</si>
  <si>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</si>
  <si>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</si>
  <si>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</si>
  <si>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</si>
  <si>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</si>
  <si>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</si>
  <si>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</si>
  <si>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</si>
  <si>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</si>
  <si>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</si>
  <si>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</si>
  <si>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</si>
  <si>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</si>
  <si>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</si>
  <si>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</si>
  <si>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</si>
  <si>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</si>
  <si>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</si>
  <si>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</si>
  <si>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</si>
  <si>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</si>
  <si>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</si>
  <si>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</si>
  <si>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</si>
  <si>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</si>
  <si>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</si>
  <si>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</si>
  <si>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</si>
  <si>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</si>
  <si>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</si>
  <si>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</si>
  <si>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</si>
  <si>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</si>
  <si>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</si>
  <si>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</si>
  <si>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</si>
  <si>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</si>
  <si>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</si>
  <si>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</si>
  <si>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</si>
  <si>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</si>
  <si>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</si>
  <si>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</si>
  <si>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</si>
  <si>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</si>
  <si>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</si>
  <si>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</si>
  <si>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</si>
  <si>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</si>
  <si>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</si>
  <si>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</si>
  <si>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</si>
  <si>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</si>
  <si>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</si>
  <si>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</si>
  <si>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</si>
  <si>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</si>
  <si>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</si>
  <si>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</si>
  <si>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</si>
  <si>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</si>
  <si>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</si>
  <si>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</si>
  <si>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</si>
  <si>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</si>
  <si>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</si>
  <si>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</si>
  <si>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</si>
  <si>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</si>
  <si>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</si>
  <si>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</si>
  <si>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</si>
  <si>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</si>
  <si>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</si>
  <si>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</si>
  <si>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</si>
  <si>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</si>
  <si>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</si>
  <si>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</si>
  <si>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</si>
  <si>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</si>
  <si>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</si>
  <si>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</si>
  <si>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</si>
  <si>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</si>
  <si>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</si>
  <si>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</si>
  <si>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</si>
  <si>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</si>
  <si>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</si>
  <si>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</si>
  <si>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</si>
  <si>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</si>
  <si>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</si>
  <si>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</si>
  <si>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</si>
  <si>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</si>
  <si>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</si>
  <si>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</si>
  <si>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</si>
  <si>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</si>
  <si>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</si>
  <si>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</si>
  <si>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</si>
  <si>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</si>
  <si>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</si>
  <si>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</si>
  <si>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</si>
  <si>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</si>
  <si>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</si>
  <si>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</si>
  <si>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</si>
  <si>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</si>
  <si>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</si>
  <si>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</si>
  <si>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</si>
  <si>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</si>
  <si>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</si>
  <si>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</si>
  <si>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</si>
  <si>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</si>
  <si>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</si>
  <si>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</si>
  <si>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</si>
  <si>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</si>
  <si>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</si>
  <si>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</si>
  <si>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</si>
  <si>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</si>
  <si>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</si>
  <si>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</si>
  <si>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</si>
  <si>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</si>
  <si>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</si>
  <si>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</si>
  <si>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</si>
  <si>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</si>
  <si>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</si>
  <si>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</si>
  <si>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</si>
  <si>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</si>
  <si>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</si>
  <si>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</si>
  <si>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</si>
  <si>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</si>
  <si>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</si>
  <si>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</si>
  <si>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</si>
  <si>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</si>
  <si>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</si>
  <si>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</si>
  <si>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</si>
  <si>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</si>
  <si>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</si>
  <si>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</si>
  <si>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</si>
  <si>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</si>
  <si>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</si>
  <si>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</si>
  <si>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</si>
  <si>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</si>
  <si>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</si>
  <si>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</si>
  <si>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</si>
  <si>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</si>
  <si>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</si>
  <si>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</si>
  <si>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</si>
  <si>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</si>
  <si>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</si>
  <si>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</si>
  <si>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</si>
  <si>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</si>
  <si>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</si>
  <si>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</si>
  <si>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</si>
  <si>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</si>
  <si>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</si>
  <si>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</si>
  <si>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</si>
  <si>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</si>
  <si>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</si>
  <si>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</si>
  <si>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</si>
  <si>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</si>
  <si>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</si>
  <si>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</si>
  <si>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</si>
  <si>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</si>
  <si>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</si>
  <si>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</si>
  <si>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</si>
  <si>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</si>
  <si>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</si>
  <si>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</si>
  <si>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</si>
  <si>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</si>
  <si>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</si>
  <si>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</si>
  <si>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</si>
  <si>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</si>
  <si>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</si>
  <si>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</si>
  <si>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</si>
  <si>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</si>
  <si>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</si>
  <si>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</si>
  <si>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</si>
  <si>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</si>
  <si>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</si>
  <si>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</si>
  <si>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</si>
  <si>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</si>
  <si>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</si>
  <si>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</si>
  <si>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</si>
  <si>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</si>
  <si>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</si>
  <si>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</si>
  <si>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</si>
  <si>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</si>
  <si>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</si>
  <si>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</si>
  <si>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</si>
  <si>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</si>
  <si>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</si>
  <si>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</si>
  <si>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</si>
  <si>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</si>
  <si>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</si>
  <si>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</si>
  <si>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</si>
  <si>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</si>
  <si>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</si>
  <si>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</si>
  <si>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</si>
  <si>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</si>
  <si>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</si>
  <si>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</si>
  <si>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</si>
  <si>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</si>
  <si>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</si>
  <si>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</si>
  <si>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</si>
  <si>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</si>
  <si>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</si>
  <si>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</si>
  <si>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</si>
  <si>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</si>
  <si>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</si>
  <si>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</si>
  <si>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</si>
  <si>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</si>
  <si>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</si>
  <si>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</si>
  <si>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</si>
  <si>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</si>
  <si>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</si>
  <si>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</si>
  <si>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</si>
  <si>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</si>
  <si>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</si>
  <si>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</si>
  <si>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</si>
  <si>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</si>
  <si>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</si>
  <si>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</si>
  <si>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</si>
  <si>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</si>
  <si>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</si>
  <si>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</si>
  <si>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</si>
  <si>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</si>
  <si>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</si>
  <si>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</si>
  <si>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</si>
  <si>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</si>
  <si>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</si>
  <si>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</si>
  <si>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</si>
  <si>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</si>
  <si>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</si>
  <si>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</si>
  <si>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</si>
  <si>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</si>
  <si>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</si>
  <si>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</si>
  <si>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</si>
  <si>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</si>
  <si>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</si>
  <si>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</si>
  <si>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</si>
  <si>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</si>
  <si>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</si>
  <si>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</si>
  <si>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</si>
  <si>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</si>
  <si>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</si>
  <si>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</si>
  <si>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</si>
  <si>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</si>
  <si>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</si>
  <si>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</si>
  <si>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</si>
  <si>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</si>
  <si>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</si>
  <si>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</si>
  <si>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</si>
  <si>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</si>
  <si>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</si>
  <si>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</si>
  <si>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</si>
  <si>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</si>
  <si>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</si>
  <si>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</si>
  <si>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</si>
  <si>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</si>
  <si>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</si>
  <si>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</si>
  <si>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</si>
  <si>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</si>
  <si>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</si>
  <si>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</si>
  <si>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</si>
  <si>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</si>
  <si>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</si>
  <si>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</si>
  <si>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</si>
  <si>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</si>
  <si>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</si>
  <si>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</si>
  <si>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</si>
  <si>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</si>
  <si>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</si>
  <si>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</si>
  <si>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</si>
  <si>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</si>
  <si>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</si>
  <si>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</si>
  <si>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</si>
  <si>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</si>
  <si>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</si>
  <si>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</si>
  <si>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</si>
  <si>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</si>
  <si>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</si>
  <si>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</si>
  <si>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</si>
  <si>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</si>
  <si>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</si>
  <si>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</si>
  <si>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</si>
  <si>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</si>
  <si>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</si>
  <si>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</si>
  <si>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</si>
  <si>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</si>
  <si>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</si>
  <si>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</si>
  <si>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</si>
  <si>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</si>
  <si>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</si>
  <si>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</si>
  <si>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</si>
  <si>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</si>
  <si>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</si>
  <si>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</si>
  <si>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</si>
  <si>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</si>
  <si>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</si>
  <si>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</si>
  <si>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</si>
  <si>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</si>
  <si>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</si>
  <si>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</si>
  <si>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</si>
  <si>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</si>
  <si>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</si>
  <si>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</si>
  <si>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</si>
  <si>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</si>
  <si>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</si>
  <si>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</si>
  <si>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</si>
  <si>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</si>
  <si>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</si>
  <si>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</si>
  <si>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</si>
  <si>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</si>
  <si>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</si>
  <si>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</si>
  <si>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</si>
  <si>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</si>
  <si>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</si>
  <si>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</si>
  <si>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</si>
  <si>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</si>
  <si>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</si>
  <si>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</si>
  <si>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</si>
  <si>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</si>
  <si>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</si>
  <si>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</si>
  <si>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</si>
  <si>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</si>
  <si>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</si>
  <si>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</si>
  <si>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</si>
  <si>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</si>
  <si>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</si>
  <si>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</si>
  <si>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</si>
  <si>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</si>
  <si>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</si>
  <si>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</si>
  <si>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</si>
  <si>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</si>
  <si>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</si>
  <si>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</si>
  <si>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</si>
  <si>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</si>
  <si>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</si>
  <si>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</si>
  <si>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</si>
  <si>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</si>
  <si>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</si>
  <si>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</si>
  <si>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</si>
  <si>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</si>
  <si>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</si>
  <si>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</si>
  <si>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</si>
  <si>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</si>
  <si>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</si>
  <si>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</si>
  <si>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</si>
  <si>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</si>
  <si>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</si>
  <si>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</si>
  <si>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</si>
  <si>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</si>
  <si>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</si>
  <si>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</si>
  <si>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</si>
  <si>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</si>
  <si>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</si>
  <si>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</si>
  <si>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</si>
  <si>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</si>
  <si>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</si>
  <si>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</si>
  <si>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</si>
  <si>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</si>
  <si>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</si>
  <si>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</si>
  <si>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</si>
  <si>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</si>
  <si>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</si>
  <si>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</si>
  <si>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</si>
  <si>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</si>
  <si>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</si>
  <si>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</si>
  <si>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</si>
  <si>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</si>
  <si>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</si>
  <si>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</si>
  <si>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</si>
  <si>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</si>
  <si>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</si>
  <si>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</si>
  <si>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</si>
  <si>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</si>
  <si>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</si>
  <si>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</si>
  <si>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</si>
  <si>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</si>
  <si>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</si>
  <si>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</si>
  <si>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</si>
  <si>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</si>
  <si>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</si>
  <si>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</si>
  <si>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</si>
  <si>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</si>
  <si>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</si>
  <si>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</si>
  <si>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</si>
  <si>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</si>
  <si>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</si>
  <si>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</si>
  <si>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</si>
  <si>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</si>
  <si>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</si>
  <si>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</si>
  <si>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</si>
  <si>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</si>
  <si>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</si>
  <si>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</si>
  <si>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</si>
  <si>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</si>
  <si>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</si>
  <si>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</si>
  <si>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</si>
  <si>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</si>
  <si>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</si>
  <si>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</si>
  <si>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</si>
  <si>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</si>
  <si>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</si>
  <si>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</si>
  <si>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</si>
  <si>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</si>
  <si>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</si>
  <si>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</si>
  <si>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</si>
  <si>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</si>
  <si>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</si>
  <si>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</si>
  <si>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</si>
  <si>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</si>
  <si>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</si>
  <si>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</si>
  <si>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</si>
  <si>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</si>
  <si>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</si>
  <si>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</si>
  <si>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</si>
  <si>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</si>
  <si>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</si>
  <si>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</si>
  <si>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</si>
  <si>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</si>
  <si>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</si>
  <si>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</si>
  <si>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</si>
  <si>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</si>
  <si>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</si>
  <si>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</si>
  <si>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</si>
  <si>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</si>
  <si>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</si>
  <si>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</si>
  <si>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</si>
  <si>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</si>
  <si>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</si>
  <si>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</si>
  <si>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</si>
  <si>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</si>
  <si>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</si>
  <si>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</si>
  <si>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</si>
  <si>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</si>
  <si>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</si>
  <si>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</si>
  <si>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</si>
  <si>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</si>
  <si>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</si>
  <si>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</si>
  <si>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</si>
  <si>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</si>
  <si>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</si>
  <si>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</si>
  <si>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</si>
  <si>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</si>
  <si>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</si>
  <si>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</si>
  <si>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</si>
  <si>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</si>
  <si>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</si>
  <si>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</si>
  <si>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</si>
  <si>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</si>
  <si>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</si>
  <si>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</si>
  <si>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</si>
  <si>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</si>
  <si>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</si>
  <si>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</si>
  <si>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</si>
  <si>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</si>
  <si>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</si>
  <si>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</si>
  <si>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</si>
  <si>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</si>
  <si>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</si>
  <si>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</si>
  <si>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</si>
  <si>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</si>
  <si>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</si>
  <si>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</si>
  <si>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</si>
  <si>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</si>
  <si>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</si>
  <si>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</si>
  <si>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</si>
  <si>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</si>
  <si>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</si>
  <si>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</si>
  <si>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</si>
  <si>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</si>
  <si>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</si>
  <si>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</si>
  <si>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</si>
  <si>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</si>
  <si>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</si>
  <si>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</si>
  <si>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</si>
  <si>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</si>
  <si>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</si>
  <si>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</si>
  <si>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</si>
  <si>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</si>
  <si>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</si>
  <si>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</si>
  <si>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</si>
  <si>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</si>
  <si>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</si>
  <si>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</si>
  <si>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</si>
  <si>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</si>
  <si>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</si>
  <si>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</si>
  <si>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</si>
  <si>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</si>
  <si>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</si>
  <si>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</si>
  <si>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</si>
  <si>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</si>
  <si>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</si>
  <si>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</si>
  <si>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</si>
  <si>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</si>
  <si>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</si>
  <si>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</si>
  <si>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</si>
  <si>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</si>
  <si>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</si>
  <si>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</si>
  <si>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</si>
  <si>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</si>
  <si>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</si>
  <si>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</si>
  <si>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</si>
  <si>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</si>
  <si>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</si>
  <si>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</si>
  <si>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</si>
  <si>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</si>
  <si>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</si>
  <si>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</si>
  <si>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</si>
  <si>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</si>
  <si>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</si>
  <si>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</si>
  <si>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</si>
  <si>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</si>
  <si>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</si>
  <si>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</si>
  <si>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</si>
  <si>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</si>
  <si>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</si>
  <si>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</si>
  <si>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</si>
  <si>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</si>
  <si>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</si>
  <si>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</si>
  <si>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</si>
  <si>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</si>
  <si>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</si>
  <si>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</si>
  <si>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</si>
  <si>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</si>
  <si>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</si>
  <si>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</si>
  <si>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</si>
  <si>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</si>
  <si>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</si>
  <si>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</si>
  <si>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</si>
  <si>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</si>
  <si>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</si>
  <si>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</si>
  <si>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</si>
  <si>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</si>
  <si>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</si>
  <si>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</si>
  <si>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</si>
  <si>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</si>
  <si>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</si>
  <si>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</si>
  <si>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</si>
  <si>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</si>
  <si>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</si>
  <si>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</si>
  <si>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</si>
  <si>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</si>
  <si>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</si>
  <si>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</si>
  <si>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</si>
  <si>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</si>
  <si>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</si>
  <si>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</si>
  <si>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</si>
  <si>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</si>
  <si>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</si>
  <si>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</si>
  <si>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</si>
  <si>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</si>
  <si>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</si>
  <si>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</si>
  <si>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</si>
  <si>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</si>
  <si>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</si>
  <si>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</si>
  <si>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</si>
  <si>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</si>
  <si>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</si>
  <si>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</si>
  <si>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</si>
  <si>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</si>
  <si>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</si>
  <si>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</si>
  <si>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</si>
  <si>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</si>
  <si>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</si>
  <si>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</si>
  <si>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</si>
  <si>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</si>
  <si>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</si>
  <si>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</si>
  <si>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</si>
  <si>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</si>
  <si>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</si>
  <si>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</si>
  <si>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</si>
  <si>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</si>
  <si>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</si>
  <si>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</si>
  <si>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</si>
  <si>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</si>
  <si>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</si>
  <si>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</si>
  <si>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</si>
  <si>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</si>
  <si>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</si>
  <si>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</si>
  <si>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</si>
  <si>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</si>
  <si>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</si>
  <si>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</si>
  <si>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</si>
  <si>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</si>
  <si>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</si>
  <si>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</si>
  <si>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</si>
  <si>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</si>
  <si>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</si>
  <si>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</si>
  <si>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</si>
  <si>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</si>
  <si>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</si>
  <si>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</si>
  <si>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</si>
  <si>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</si>
  <si>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</si>
  <si>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</si>
  <si>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</si>
  <si>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</si>
  <si>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</si>
  <si>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</si>
  <si>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</si>
  <si>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</si>
  <si>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</si>
  <si>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</si>
  <si>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</si>
  <si>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</si>
  <si>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</si>
  <si>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</si>
  <si>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</si>
  <si>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</si>
  <si>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</si>
  <si>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</si>
  <si>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</si>
  <si>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</si>
  <si>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</si>
  <si>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</si>
  <si>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</si>
  <si>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</si>
  <si>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</si>
  <si>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</si>
  <si>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</si>
  <si>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</si>
  <si>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</si>
  <si>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</si>
  <si>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</si>
  <si>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</si>
  <si>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</si>
  <si>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</si>
  <si>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</si>
  <si>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</si>
  <si>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</si>
  <si>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</si>
  <si>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</si>
  <si>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</si>
  <si>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</si>
  <si>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</si>
  <si>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</si>
  <si>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</si>
  <si>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</si>
  <si>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</si>
  <si>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</si>
  <si>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</si>
  <si>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</si>
  <si>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</si>
  <si>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</si>
  <si>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</si>
  <si>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</si>
  <si>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</si>
  <si>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</si>
  <si>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</si>
  <si>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</si>
  <si>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</si>
  <si>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</si>
  <si>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</si>
  <si>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</si>
  <si>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</si>
  <si>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</si>
  <si>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</si>
  <si>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</si>
  <si>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</si>
  <si>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</si>
  <si>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</si>
  <si>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</si>
  <si>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</si>
  <si>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</si>
  <si>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</si>
  <si>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</si>
  <si>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</si>
  <si>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</si>
  <si>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</si>
  <si>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</si>
  <si>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</si>
  <si>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</si>
  <si>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</si>
  <si>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</si>
  <si>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</si>
  <si>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</si>
  <si>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</si>
  <si>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</si>
  <si>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</si>
  <si>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</si>
  <si>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</si>
  <si>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</si>
  <si>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</si>
  <si>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</si>
  <si>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</si>
  <si>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</si>
  <si>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</si>
  <si>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</si>
  <si>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</si>
  <si>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</si>
  <si>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</si>
  <si>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</si>
  <si>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</si>
  <si>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</si>
  <si>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</si>
  <si>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</si>
  <si>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</si>
  <si>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</si>
  <si>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</si>
  <si>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</si>
  <si>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</si>
  <si>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</si>
  <si>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</si>
  <si>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</si>
  <si>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</si>
  <si>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</si>
  <si>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</si>
  <si>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</si>
  <si>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</si>
  <si>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</si>
  <si>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</si>
  <si>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</si>
  <si>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</si>
  <si>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</si>
  <si>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</si>
  <si>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</si>
  <si>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</si>
  <si>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</si>
  <si>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</si>
  <si>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</si>
  <si>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</si>
  <si>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</si>
  <si>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</si>
  <si>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</si>
  <si>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</si>
  <si>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</si>
  <si>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</si>
  <si>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</si>
  <si>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</si>
  <si>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</si>
  <si>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</si>
  <si>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</si>
  <si>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</si>
  <si>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</si>
  <si>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</si>
  <si>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</si>
  <si>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</si>
  <si>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</si>
  <si>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</si>
  <si>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</si>
  <si>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</si>
  <si>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</si>
  <si>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</si>
  <si>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</si>
  <si>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</si>
  <si>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</si>
  <si>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</si>
  <si>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</si>
  <si>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</si>
  <si>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</si>
  <si>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</si>
  <si>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</si>
  <si>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</si>
  <si>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</si>
  <si>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</si>
  <si>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</si>
  <si>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</si>
  <si>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</si>
  <si>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</si>
  <si>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</si>
  <si>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</si>
  <si>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</si>
  <si>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</si>
  <si>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</si>
  <si>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</si>
  <si>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</si>
  <si>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</si>
  <si>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</si>
  <si>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</si>
  <si>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</si>
  <si>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</si>
  <si>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</si>
  <si>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</si>
  <si>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</si>
  <si>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</si>
  <si>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</si>
  <si>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</si>
  <si>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</si>
  <si>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</si>
  <si>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</si>
  <si>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</si>
  <si>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</si>
  <si>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</si>
  <si>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</si>
  <si>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</si>
  <si>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</si>
  <si>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</si>
  <si>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</si>
  <si>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</si>
  <si>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</si>
  <si>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</si>
  <si>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</si>
  <si>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</si>
  <si>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</si>
  <si>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</si>
  <si>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</si>
  <si>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</si>
  <si>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</si>
  <si>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</si>
  <si>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</si>
  <si>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</si>
  <si>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</si>
  <si>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</si>
  <si>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</si>
  <si>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</si>
  <si>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</si>
  <si>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</si>
  <si>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</si>
  <si>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</si>
  <si>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</si>
  <si>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</si>
  <si>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</si>
  <si>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</si>
  <si>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</si>
  <si>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</si>
  <si>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</si>
  <si>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</si>
  <si>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</si>
  <si>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</si>
  <si>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</si>
  <si>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</si>
  <si>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</si>
  <si>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</si>
  <si>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</si>
  <si>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</si>
  <si>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</si>
  <si>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</si>
  <si>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</si>
  <si>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</si>
  <si>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</si>
  <si>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</si>
  <si>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</si>
  <si>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</si>
  <si>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</si>
  <si>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</si>
  <si>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</si>
  <si>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</si>
  <si>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</si>
  <si>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</si>
  <si>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</si>
  <si>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</si>
  <si>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</si>
  <si>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</si>
  <si>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</si>
  <si>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</si>
  <si>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</si>
  <si>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</si>
  <si>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</si>
  <si>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</si>
  <si>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</si>
  <si>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</si>
  <si>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</si>
  <si>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</si>
  <si>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</si>
  <si>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</si>
  <si>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</si>
  <si>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</si>
  <si>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</si>
  <si>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</si>
  <si>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</si>
  <si>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</si>
  <si>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</si>
  <si>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</si>
  <si>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</si>
  <si>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</si>
  <si>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</si>
  <si>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</si>
  <si>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</si>
  <si>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</si>
  <si>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</si>
  <si>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</si>
  <si>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</si>
  <si>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</si>
  <si>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</si>
  <si>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</si>
  <si>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</si>
  <si>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</si>
  <si>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</si>
  <si>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</si>
  <si>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</si>
  <si>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</si>
  <si>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</si>
  <si>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</si>
  <si>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</si>
  <si>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</si>
  <si>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</si>
  <si>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</si>
  <si>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</si>
  <si>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</si>
  <si>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</si>
  <si>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</si>
  <si>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</si>
  <si>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</si>
  <si>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</si>
  <si>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</si>
  <si>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</si>
  <si>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</si>
  <si>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</si>
  <si>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</si>
  <si>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</si>
  <si>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</si>
  <si>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</si>
  <si>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</si>
  <si>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</si>
  <si>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</si>
  <si>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</si>
  <si>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</si>
  <si>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</si>
  <si>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</si>
  <si>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</si>
  <si>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</si>
  <si>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</si>
  <si>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</si>
  <si>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</si>
  <si>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</si>
  <si>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</si>
  <si>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</si>
  <si>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</si>
  <si>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</si>
  <si>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</si>
  <si>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</si>
  <si>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</si>
  <si>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</si>
  <si>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</si>
  <si>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</si>
  <si>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</si>
  <si>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</si>
  <si>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</si>
  <si>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</si>
  <si>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</si>
  <si>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</si>
  <si>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</si>
  <si>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</si>
  <si>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</si>
  <si>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</si>
  <si>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</si>
  <si>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</si>
  <si>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</si>
  <si>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</si>
  <si>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</si>
  <si>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</si>
  <si>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</si>
  <si>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</si>
  <si>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</si>
  <si>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</si>
  <si>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</si>
  <si>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</si>
  <si>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</si>
  <si>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</si>
  <si>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</si>
  <si>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</si>
  <si>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</si>
  <si>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</si>
  <si>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</si>
  <si>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</si>
  <si>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</si>
  <si>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</si>
  <si>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</si>
  <si>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</si>
  <si>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</si>
  <si>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</si>
  <si>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</si>
  <si>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</si>
  <si>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</si>
  <si>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</si>
  <si>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</si>
  <si>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</si>
  <si>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</si>
  <si>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</si>
  <si>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</si>
  <si>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</si>
  <si>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</si>
  <si>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</si>
  <si>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</si>
  <si>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</si>
  <si>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</si>
  <si>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</si>
  <si>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</si>
  <si>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</si>
  <si>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</si>
  <si>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</si>
  <si>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</si>
  <si>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</si>
  <si>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</si>
  <si>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</si>
  <si>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</si>
  <si>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</si>
  <si>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</si>
  <si>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</si>
  <si>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</si>
  <si>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</si>
  <si>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</si>
  <si>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</si>
  <si>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</si>
  <si>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</si>
  <si>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</si>
  <si>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</si>
  <si>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</si>
  <si>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</si>
  <si>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</si>
  <si>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</si>
  <si>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</si>
  <si>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</si>
  <si>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</si>
  <si>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</si>
  <si>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</si>
  <si>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</si>
  <si>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</si>
  <si>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</si>
  <si>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</si>
  <si>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</si>
  <si>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</si>
  <si>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</si>
  <si>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</si>
  <si>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</si>
  <si>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</si>
  <si>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</si>
  <si>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</si>
  <si>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</si>
  <si>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</si>
  <si>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</si>
  <si>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</si>
  <si>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</si>
  <si>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</si>
  <si>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</si>
  <si>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</si>
  <si>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</si>
  <si>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</si>
  <si>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</si>
  <si>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</si>
  <si>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</si>
  <si>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</si>
  <si>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</si>
  <si>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</si>
  <si>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</si>
  <si>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</si>
  <si>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</si>
  <si>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</si>
  <si>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</si>
  <si>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</si>
  <si>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</si>
  <si>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</si>
  <si>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</si>
  <si>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</si>
  <si>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</si>
  <si>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</si>
  <si>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</si>
  <si>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</si>
  <si>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</si>
  <si>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</si>
  <si>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</si>
  <si>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</si>
  <si>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</si>
  <si>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</si>
  <si>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</si>
  <si>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</si>
  <si>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</si>
  <si>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</si>
  <si>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</si>
  <si>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</si>
  <si>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</si>
  <si>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</si>
  <si>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</si>
  <si>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</si>
  <si>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</si>
  <si>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</si>
  <si>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</si>
  <si>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</si>
  <si>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</si>
  <si>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</si>
  <si>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</si>
  <si>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</si>
  <si>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</si>
  <si>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</si>
  <si>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</si>
  <si>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</si>
  <si>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</si>
  <si>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</si>
  <si>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</si>
  <si>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</si>
  <si>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</si>
  <si>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</si>
  <si>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</si>
  <si>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</si>
  <si>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</si>
  <si>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</si>
  <si>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</si>
  <si>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</si>
  <si>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</si>
  <si>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</si>
  <si>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</si>
  <si>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</si>
  <si>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</si>
  <si>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</si>
  <si>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</si>
  <si>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</si>
  <si>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</si>
  <si>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</si>
  <si>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</si>
  <si>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</si>
  <si>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</si>
  <si>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</si>
  <si>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</si>
  <si>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</si>
  <si>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</si>
  <si>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</si>
  <si>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</si>
  <si>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</si>
  <si>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</si>
  <si>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</si>
  <si>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</si>
  <si>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</si>
  <si>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</si>
  <si>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</si>
  <si>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</si>
  <si>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</si>
  <si>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</si>
  <si>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</si>
  <si>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</si>
  <si>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</si>
  <si>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</si>
  <si>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</si>
  <si>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</si>
  <si>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</si>
  <si>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</si>
  <si>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</si>
  <si>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</si>
  <si>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</si>
  <si>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</si>
  <si>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</si>
  <si>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</si>
  <si>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</si>
  <si>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</si>
  <si>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</si>
  <si>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</si>
  <si>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</si>
  <si>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</si>
  <si>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</si>
  <si>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</si>
  <si>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</si>
  <si>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</si>
  <si>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</si>
  <si>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</si>
  <si>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</si>
  <si>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</si>
  <si>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</si>
  <si>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</si>
  <si>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</si>
  <si>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</si>
  <si>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</si>
  <si>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</si>
  <si>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</si>
  <si>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</si>
  <si>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</si>
  <si>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</si>
  <si>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</si>
  <si>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</si>
  <si>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</si>
  <si>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</si>
  <si>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</si>
  <si>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</si>
  <si>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</si>
  <si>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</si>
  <si>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</si>
  <si>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</si>
  <si>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</si>
  <si>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</si>
  <si>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</si>
  <si>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</si>
  <si>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</si>
  <si>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</si>
  <si>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</si>
  <si>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</si>
  <si>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</si>
  <si>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</si>
  <si>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</si>
  <si>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</si>
  <si>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</si>
  <si>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</si>
  <si>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</si>
  <si>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</si>
  <si>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</si>
  <si>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</si>
  <si>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</si>
  <si>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</si>
  <si>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</si>
  <si>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</si>
  <si>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</si>
  <si>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</si>
  <si>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</si>
  <si>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</si>
  <si>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</si>
  <si>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</si>
  <si>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</si>
  <si>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</si>
  <si>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</si>
  <si>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</si>
  <si>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</si>
  <si>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</si>
  <si>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</si>
  <si>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</si>
  <si>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</si>
  <si>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</si>
  <si>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</si>
  <si>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</si>
  <si>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</si>
  <si>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</si>
  <si>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</si>
  <si>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</si>
  <si>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</si>
  <si>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</si>
  <si>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</si>
  <si>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</si>
  <si>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</si>
  <si>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</si>
  <si>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</si>
  <si>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</si>
  <si>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</si>
  <si>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</si>
  <si>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</si>
  <si>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</si>
  <si>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</si>
  <si>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</si>
  <si>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</si>
  <si>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</si>
  <si>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</si>
  <si>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</si>
  <si>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</si>
  <si>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</si>
  <si>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</si>
  <si>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</si>
  <si>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</si>
  <si>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</si>
  <si>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</si>
  <si>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</si>
  <si>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</si>
  <si>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</si>
  <si>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</si>
  <si>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</si>
  <si>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</si>
  <si>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</si>
  <si>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</si>
  <si>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</si>
  <si>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</si>
  <si>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</si>
  <si>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</si>
  <si>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</si>
  <si>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</si>
  <si>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</si>
  <si>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</si>
  <si>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</si>
  <si>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</si>
  <si>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</si>
  <si>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</si>
  <si>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</si>
  <si>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</si>
  <si>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</si>
  <si>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</si>
  <si>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</si>
  <si>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</si>
  <si>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</si>
  <si>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</si>
  <si>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</si>
  <si>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</si>
  <si>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</si>
  <si>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</si>
  <si>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</si>
  <si>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</si>
  <si>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</si>
  <si>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</si>
  <si>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</si>
  <si>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</si>
  <si>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</si>
  <si>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</si>
  <si>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</si>
  <si>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</si>
  <si>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</si>
  <si>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</si>
  <si>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</si>
  <si>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</si>
  <si>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</si>
  <si>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</si>
  <si>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</si>
  <si>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</si>
  <si>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</si>
  <si>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</si>
  <si>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</si>
  <si>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</si>
  <si>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</si>
  <si>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</si>
  <si>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</si>
  <si>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</si>
  <si>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</si>
  <si>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</si>
  <si>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</si>
  <si>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</si>
  <si>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</si>
  <si>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</si>
  <si>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</si>
  <si>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</si>
  <si>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</si>
  <si>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</si>
  <si>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</si>
  <si>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</si>
  <si>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</si>
  <si>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</si>
  <si>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</si>
  <si>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</si>
  <si>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</si>
  <si>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</si>
  <si>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</si>
  <si>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</si>
  <si>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</si>
  <si>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</si>
  <si>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</si>
  <si>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</si>
  <si>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</si>
  <si>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</si>
  <si>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</si>
  <si>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</si>
  <si>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</si>
  <si>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</si>
  <si>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</si>
  <si>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</si>
  <si>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</si>
  <si>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</si>
  <si>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</si>
  <si>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</si>
  <si>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</si>
  <si>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</si>
  <si>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</si>
  <si>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</si>
  <si>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</si>
  <si>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</si>
  <si>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</si>
  <si>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</si>
  <si>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</si>
  <si>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</si>
  <si>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</si>
  <si>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</si>
  <si>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</si>
  <si>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</si>
  <si>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</si>
  <si>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</si>
  <si>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</si>
  <si>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</si>
  <si>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</si>
  <si>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</si>
  <si>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</si>
  <si>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</si>
  <si>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</si>
  <si>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</si>
  <si>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</si>
  <si>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</si>
  <si>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</si>
  <si>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</si>
  <si>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</si>
  <si>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</si>
  <si>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</si>
  <si>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</si>
  <si>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</si>
  <si>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</si>
  <si>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</si>
  <si>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</si>
  <si>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</si>
  <si>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</si>
  <si>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</si>
  <si>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</si>
  <si>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</si>
  <si>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</si>
  <si>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</si>
  <si>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</si>
  <si>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</si>
  <si>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</si>
  <si>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</si>
  <si>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</si>
  <si>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</si>
  <si>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</si>
  <si>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</si>
  <si>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</si>
  <si>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</si>
  <si>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</si>
  <si>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</si>
  <si>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</si>
  <si>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</si>
  <si>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</si>
  <si>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</si>
  <si>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</si>
  <si>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</si>
  <si>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</si>
  <si>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</si>
  <si>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</si>
  <si>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</si>
  <si>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</si>
  <si>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</si>
  <si>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</si>
  <si>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</si>
  <si>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</si>
  <si>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</si>
  <si>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</si>
  <si>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</si>
  <si>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</si>
  <si>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</si>
  <si>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</si>
  <si>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</si>
  <si>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</si>
  <si>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</si>
  <si>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</si>
  <si>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</si>
  <si>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</si>
  <si>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</si>
  <si>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</si>
  <si>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</si>
  <si>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</si>
  <si>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</si>
  <si>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</si>
  <si>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</si>
  <si>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</si>
  <si>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</si>
  <si>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</si>
  <si>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</si>
  <si>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</si>
  <si>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</si>
  <si>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</si>
  <si>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</si>
  <si>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</si>
  <si>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</si>
  <si>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</si>
  <si>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</si>
  <si>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</si>
  <si>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</si>
  <si>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</si>
  <si>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</si>
  <si>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</si>
  <si>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</si>
  <si>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</si>
  <si>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</si>
  <si>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</si>
  <si>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</si>
  <si>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</si>
  <si>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</si>
  <si>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</si>
  <si>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</si>
  <si>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</si>
  <si>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</si>
  <si>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</si>
  <si>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</si>
  <si>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</si>
  <si>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</si>
  <si>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</si>
  <si>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</si>
  <si>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</si>
  <si>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</si>
  <si>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</si>
  <si>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</si>
  <si>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</si>
  <si>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</si>
  <si>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</si>
  <si>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</si>
  <si>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</si>
  <si>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</si>
  <si>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</si>
  <si>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</si>
  <si>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</si>
  <si>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</si>
  <si>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</si>
  <si>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</si>
  <si>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</si>
  <si>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</si>
  <si>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</si>
  <si>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</si>
  <si>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</si>
  <si>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</si>
  <si>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</si>
  <si>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</si>
  <si>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</si>
  <si>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</si>
  <si>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</si>
  <si>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</si>
  <si>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</si>
  <si>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</si>
  <si>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</si>
  <si>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</si>
  <si>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</si>
  <si>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</si>
  <si>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</si>
  <si>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</si>
  <si>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</si>
  <si>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</si>
  <si>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</si>
  <si>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</si>
  <si>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</si>
  <si>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</si>
  <si>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</si>
  <si>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</si>
  <si>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</si>
  <si>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</si>
  <si>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</si>
  <si>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</si>
  <si>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</si>
  <si>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</si>
  <si>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</si>
  <si>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</si>
  <si>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</si>
  <si>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</si>
  <si>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</si>
  <si>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</si>
  <si>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</si>
  <si>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</si>
  <si>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</si>
  <si>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</si>
  <si>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</si>
  <si>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</si>
  <si>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</si>
  <si>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</si>
  <si>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</si>
  <si>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</si>
  <si>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</si>
  <si>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</si>
  <si>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</si>
  <si>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</si>
  <si>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</si>
  <si>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</si>
  <si>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</si>
  <si>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</si>
  <si>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</si>
  <si>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</si>
  <si>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</si>
  <si>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</si>
  <si>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</si>
  <si>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</si>
  <si>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</si>
  <si>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</si>
  <si>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</si>
  <si>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</si>
  <si>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</si>
  <si>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</si>
  <si>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</si>
  <si>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</si>
  <si>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</si>
  <si>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</si>
  <si>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</si>
  <si>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</si>
  <si>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</si>
  <si>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</si>
  <si>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</si>
  <si>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</si>
  <si>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</si>
  <si>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</si>
  <si>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</si>
  <si>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</si>
  <si>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</si>
  <si>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</si>
  <si>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</si>
  <si>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</si>
  <si>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</si>
  <si>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</si>
  <si>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</si>
  <si>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</si>
  <si>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</si>
  <si>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</si>
  <si>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</si>
  <si>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</si>
  <si>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</si>
  <si>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</si>
  <si>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</si>
  <si>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</si>
  <si>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</si>
  <si>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</si>
  <si>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</si>
  <si>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</si>
  <si>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</si>
  <si>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</si>
  <si>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</si>
  <si>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</si>
  <si>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</si>
  <si>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</si>
  <si>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</si>
  <si>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</si>
  <si>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</si>
  <si>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</si>
  <si>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</si>
  <si>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</si>
  <si>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</si>
  <si>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</si>
  <si>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</si>
  <si>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</si>
  <si>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</si>
  <si>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</si>
  <si>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</si>
  <si>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</si>
  <si>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</si>
  <si>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</si>
  <si>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</si>
  <si>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</si>
  <si>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</si>
  <si>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</si>
  <si>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</si>
  <si>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</si>
  <si>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</si>
  <si>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</si>
  <si>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</si>
  <si>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</si>
  <si>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</si>
  <si>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</si>
  <si>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</si>
  <si>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</si>
  <si>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</si>
  <si>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</si>
  <si>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</si>
  <si>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</si>
  <si>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</si>
  <si>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</si>
  <si>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</si>
  <si>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</si>
  <si>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</si>
  <si>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</si>
  <si>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</si>
  <si>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</si>
  <si>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</si>
  <si>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</si>
  <si>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</si>
  <si>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</si>
  <si>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</si>
  <si>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</si>
  <si>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</si>
  <si>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</si>
  <si>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</si>
  <si>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</si>
  <si>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</si>
  <si>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</si>
  <si>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</si>
  <si>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</si>
  <si>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</si>
  <si>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</si>
  <si>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</si>
  <si>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</si>
  <si>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</si>
  <si>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</si>
  <si>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</si>
  <si>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</si>
  <si>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</si>
  <si>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</si>
  <si>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</si>
  <si>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</si>
  <si>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</si>
  <si>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</si>
  <si>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</si>
  <si>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</si>
  <si>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</si>
  <si>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</si>
  <si>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</si>
  <si>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</si>
  <si>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</si>
  <si>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</si>
  <si>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</si>
  <si>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</si>
  <si>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</si>
  <si>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</si>
  <si>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</si>
  <si>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</si>
  <si>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</si>
  <si>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</si>
  <si>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</si>
  <si>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</si>
  <si>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</si>
  <si>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</si>
  <si>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</si>
  <si>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</si>
  <si>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</si>
  <si>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</si>
  <si>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</si>
  <si>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</si>
  <si>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</si>
  <si>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</si>
  <si>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</si>
  <si>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</si>
  <si>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</si>
  <si>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</si>
  <si>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</si>
  <si>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</si>
  <si>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</si>
  <si>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</si>
  <si>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</si>
  <si>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</si>
  <si>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</si>
  <si>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</si>
  <si>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</si>
  <si>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</si>
  <si>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</si>
  <si>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</si>
  <si>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</si>
  <si>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</si>
  <si>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</si>
  <si>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</si>
  <si>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</si>
  <si>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</si>
  <si>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</si>
  <si>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</si>
  <si>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</si>
  <si>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</si>
  <si>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</si>
  <si>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</si>
  <si>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</si>
  <si>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</si>
  <si>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</si>
  <si>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</si>
  <si>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</si>
  <si>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</si>
  <si>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</si>
  <si>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</si>
  <si>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</si>
  <si>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</si>
  <si>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</si>
  <si>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</si>
  <si>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</si>
  <si>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</si>
  <si>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</si>
  <si>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</si>
  <si>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</si>
  <si>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</si>
  <si>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</si>
  <si>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</si>
  <si>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</si>
  <si>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</si>
  <si>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</si>
  <si>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</si>
  <si>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</si>
  <si>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</si>
  <si>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</si>
  <si>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</si>
  <si>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</si>
  <si>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</si>
  <si>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</si>
  <si>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</si>
  <si>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</si>
  <si>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</si>
  <si>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</si>
  <si>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</si>
  <si>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</si>
  <si>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</si>
  <si>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</si>
  <si>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</si>
  <si>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</si>
  <si>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</si>
  <si>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</si>
  <si>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</si>
  <si>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</si>
  <si>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</si>
  <si>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</si>
  <si>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</si>
  <si>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</si>
  <si>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</si>
  <si>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</si>
  <si>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</si>
  <si>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</si>
  <si>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</si>
  <si>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</si>
  <si>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</si>
  <si>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</si>
  <si>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</si>
  <si>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</si>
  <si>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</si>
  <si>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</si>
  <si>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</si>
  <si>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</si>
  <si>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</si>
  <si>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</si>
  <si>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</si>
  <si>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</si>
  <si>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</si>
  <si>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</si>
  <si>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</si>
  <si>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</si>
  <si>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</si>
  <si>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</si>
  <si>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</si>
  <si>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</si>
  <si>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</si>
  <si>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</si>
  <si>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</si>
  <si>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</si>
  <si>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</si>
  <si>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</si>
  <si>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</si>
  <si>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</si>
  <si>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</si>
  <si>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</si>
  <si>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</si>
  <si>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</si>
  <si>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</si>
  <si>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</si>
  <si>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</si>
  <si>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</si>
  <si>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</si>
  <si>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</si>
  <si>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</si>
  <si>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</si>
  <si>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</si>
  <si>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</si>
  <si>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</si>
  <si>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</si>
  <si>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</si>
  <si>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</si>
  <si>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</si>
  <si>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</si>
  <si>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</si>
  <si>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</si>
  <si>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</si>
  <si>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</si>
  <si>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</si>
  <si>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</si>
  <si>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</si>
  <si>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</si>
  <si>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</si>
  <si>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</si>
  <si>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</si>
  <si>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</si>
  <si>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</si>
  <si>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</si>
  <si>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</si>
  <si>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</si>
  <si>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</si>
  <si>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</si>
  <si>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</si>
  <si>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</si>
  <si>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</si>
  <si>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</si>
  <si>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</si>
  <si>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</si>
  <si>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</si>
  <si>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</si>
  <si>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</si>
  <si>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</si>
  <si>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</si>
  <si>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</si>
  <si>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</si>
  <si>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</si>
  <si>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</si>
  <si>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</si>
  <si>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</si>
  <si>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</si>
  <si>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</si>
  <si>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</si>
  <si>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</si>
  <si>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</si>
  <si>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</si>
  <si>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</si>
  <si>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</si>
  <si>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</si>
  <si>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</si>
  <si>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</si>
  <si>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</si>
  <si>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</si>
  <si>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</si>
  <si>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</si>
  <si>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</si>
  <si>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</si>
  <si>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</si>
  <si>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</si>
  <si>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</si>
  <si>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</si>
  <si>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</si>
  <si>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</si>
  <si>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</si>
  <si>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</si>
  <si>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</si>
  <si>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</si>
  <si>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</si>
  <si>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</si>
  <si>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</si>
  <si>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</si>
  <si>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</si>
  <si>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</si>
  <si>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</si>
  <si>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</si>
  <si>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</si>
  <si>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</si>
  <si>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</si>
  <si>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</si>
  <si>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</si>
  <si>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</si>
  <si>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</si>
  <si>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</si>
  <si>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</si>
  <si>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</si>
  <si>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</si>
  <si>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</si>
  <si>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</si>
  <si>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</si>
  <si>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</si>
  <si>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</si>
  <si>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</si>
  <si>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</si>
  <si>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</si>
  <si>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</si>
  <si>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</si>
  <si>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</si>
  <si>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</si>
  <si>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</si>
  <si>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</si>
  <si>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</si>
  <si>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</si>
  <si>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</si>
  <si>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</si>
  <si>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</si>
  <si>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</si>
  <si>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</si>
  <si>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</si>
  <si>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</si>
  <si>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</si>
  <si>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</si>
  <si>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</si>
  <si>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</si>
  <si>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</si>
  <si>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</si>
  <si>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</si>
  <si>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</si>
  <si>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</si>
  <si>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</si>
  <si>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</si>
  <si>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</si>
  <si>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</si>
  <si>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</si>
  <si>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</si>
  <si>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</si>
  <si>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</si>
  <si>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</si>
  <si>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</si>
  <si>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</si>
  <si>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</si>
  <si>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</si>
  <si>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</si>
  <si>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</si>
  <si>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</si>
  <si>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</si>
  <si>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</si>
  <si>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</si>
  <si>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</si>
  <si>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</si>
  <si>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</si>
  <si>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</si>
  <si>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</si>
  <si>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</si>
  <si>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</si>
  <si>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</si>
  <si>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</si>
  <si>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</si>
  <si>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</si>
  <si>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</si>
  <si>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</si>
  <si>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</si>
  <si>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</si>
  <si>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</si>
  <si>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</si>
  <si>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</si>
  <si>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</si>
  <si>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</si>
  <si>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</si>
  <si>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</si>
  <si>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</si>
  <si>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</si>
  <si>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</si>
  <si>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</si>
  <si>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</si>
  <si>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</si>
  <si>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</si>
  <si>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</si>
  <si>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</si>
  <si>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</si>
  <si>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</si>
  <si>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</si>
  <si>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</si>
  <si>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</si>
  <si>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</si>
  <si>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</si>
  <si>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</si>
  <si>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</si>
  <si>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</si>
  <si>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</si>
  <si>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</si>
  <si>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</si>
  <si>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</si>
  <si>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</si>
  <si>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</si>
  <si>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</si>
  <si>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</si>
  <si>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</si>
  <si>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</si>
  <si>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</si>
  <si>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</si>
  <si>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</si>
  <si>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</si>
  <si>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</si>
  <si>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</si>
  <si>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</si>
  <si>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</si>
  <si>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</si>
  <si>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</si>
  <si>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</si>
  <si>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</si>
  <si>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</si>
  <si>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</si>
  <si>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</si>
  <si>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</si>
  <si>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</si>
  <si>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</si>
  <si>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</si>
  <si>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</si>
  <si>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</si>
  <si>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</si>
  <si>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</si>
  <si>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</si>
  <si>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</si>
  <si>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</si>
  <si>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</si>
  <si>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</si>
  <si>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</si>
  <si>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</si>
  <si>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</si>
  <si>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</si>
  <si>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</si>
  <si>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</si>
  <si>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</si>
  <si>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</si>
  <si>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</si>
  <si>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</si>
  <si>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</si>
  <si>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</si>
  <si>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</si>
  <si>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</si>
  <si>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</si>
  <si>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</si>
  <si>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</si>
  <si>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</si>
  <si>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</si>
  <si>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</si>
  <si>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</si>
  <si>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</si>
  <si>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</si>
  <si>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</si>
  <si>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</si>
  <si>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</si>
  <si>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</si>
  <si>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</si>
  <si>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</si>
  <si>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</si>
  <si>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</si>
  <si>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</si>
  <si>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</si>
  <si>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</si>
  <si>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</si>
  <si>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</si>
  <si>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</si>
  <si>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</si>
  <si>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</si>
  <si>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</si>
  <si>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</si>
  <si>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</si>
  <si>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</si>
  <si>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</si>
  <si>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</si>
  <si>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</si>
  <si>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</si>
  <si>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</si>
  <si>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</si>
  <si>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</si>
  <si>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</si>
  <si>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</si>
  <si>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</si>
  <si>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</si>
  <si>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</si>
  <si>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</si>
  <si>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</si>
  <si>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</si>
  <si>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</si>
  <si>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</si>
  <si>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</si>
  <si>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</si>
  <si>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</si>
  <si>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</si>
  <si>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</si>
  <si>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</si>
  <si>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</si>
  <si>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</si>
  <si>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</si>
  <si>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</si>
  <si>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</si>
  <si>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</si>
  <si>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</si>
  <si>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</si>
  <si>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</si>
  <si>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</si>
  <si>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</si>
  <si>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</si>
  <si>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</si>
  <si>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</si>
  <si>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</si>
  <si>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</si>
  <si>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</si>
  <si>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</si>
  <si>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</si>
  <si>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</si>
  <si>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</si>
  <si>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</si>
  <si>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</si>
  <si>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</si>
  <si>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</si>
  <si>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</si>
  <si>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</si>
  <si>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</si>
  <si>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</si>
  <si>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</si>
  <si>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</si>
  <si>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</si>
  <si>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</si>
  <si>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</si>
  <si>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</si>
  <si>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</si>
  <si>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</si>
  <si>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</si>
  <si>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</si>
  <si>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</si>
  <si>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</si>
  <si>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</si>
  <si>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</si>
  <si>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</si>
  <si>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</si>
  <si>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</si>
  <si>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</si>
  <si>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</si>
  <si>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</si>
  <si>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</si>
  <si>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</si>
  <si>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</si>
  <si>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</si>
  <si>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</si>
  <si>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</si>
  <si>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</si>
  <si>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</si>
  <si>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</si>
  <si>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</si>
  <si>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</si>
  <si>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</si>
  <si>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</si>
  <si>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</si>
  <si>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</si>
  <si>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</si>
  <si>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</si>
  <si>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</si>
  <si>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</si>
  <si>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</si>
  <si>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</si>
  <si>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</si>
  <si>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</si>
  <si>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</si>
  <si>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</si>
  <si>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</si>
  <si>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</si>
  <si>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</si>
  <si>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</si>
  <si>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</si>
  <si>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</si>
  <si>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</si>
  <si>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</si>
  <si>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</si>
  <si>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</si>
  <si>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</si>
  <si>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</si>
  <si>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</si>
  <si>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</si>
  <si>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</si>
  <si>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</si>
  <si>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</si>
  <si>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</si>
  <si>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</si>
  <si>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</si>
  <si>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</si>
  <si>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</si>
  <si>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</si>
  <si>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</si>
  <si>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</si>
  <si>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</si>
  <si>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</si>
  <si>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</si>
  <si>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</si>
  <si>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</si>
  <si>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</si>
  <si>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</si>
  <si>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</si>
  <si>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</si>
  <si>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</si>
  <si>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</si>
  <si>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</si>
  <si>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</si>
  <si>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</si>
  <si>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</si>
  <si>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</si>
  <si>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</si>
  <si>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</si>
  <si>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</si>
  <si>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</si>
  <si>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</si>
  <si>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</si>
  <si>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</si>
  <si>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</si>
  <si>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</si>
  <si>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</si>
  <si>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</si>
  <si>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</si>
  <si>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</si>
  <si>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</si>
  <si>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</si>
  <si>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</si>
  <si>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</si>
  <si>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</si>
  <si>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</si>
  <si>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</si>
  <si>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</si>
  <si>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</si>
  <si>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</si>
  <si>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</si>
  <si>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</si>
  <si>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</si>
  <si>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</si>
  <si>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</si>
  <si>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</si>
  <si>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</si>
  <si>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</si>
  <si>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</si>
  <si>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</si>
  <si>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</si>
  <si>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</si>
  <si>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</si>
  <si>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</si>
  <si>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</si>
  <si>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</si>
  <si>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</si>
  <si>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</si>
  <si>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</si>
  <si>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</si>
  <si>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</si>
  <si>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</si>
  <si>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</si>
  <si>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</si>
  <si>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</si>
  <si>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</si>
  <si>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</si>
  <si>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</si>
  <si>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</si>
  <si>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</si>
  <si>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</si>
  <si>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</si>
  <si>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</si>
  <si>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</si>
  <si>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</si>
  <si>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</si>
  <si>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</si>
  <si>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</si>
  <si>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</si>
  <si>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</si>
  <si>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</si>
  <si>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</si>
  <si>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</si>
  <si>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</si>
  <si>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</si>
  <si>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</si>
  <si>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</si>
  <si>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</si>
  <si>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</si>
  <si>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</si>
  <si>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</si>
  <si>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</si>
  <si>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</si>
  <si>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</si>
  <si>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</si>
  <si>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</si>
  <si>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</si>
  <si>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</si>
  <si>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</si>
  <si>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</si>
  <si>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</si>
  <si>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</si>
  <si>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</si>
  <si>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</si>
  <si>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</si>
  <si>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</si>
  <si>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</si>
  <si>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</si>
  <si>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</si>
  <si>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</si>
  <si>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</si>
  <si>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</si>
  <si>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</si>
  <si>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</si>
  <si>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</si>
  <si>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</si>
  <si>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</si>
  <si>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</si>
  <si>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</si>
  <si>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</si>
  <si>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</si>
  <si>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</si>
  <si>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</si>
  <si>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</si>
  <si>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</si>
  <si>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</si>
  <si>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</si>
  <si>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</si>
  <si>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</si>
  <si>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</si>
  <si>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</si>
  <si>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</si>
  <si>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</si>
  <si>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</si>
  <si>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</si>
  <si>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</si>
  <si>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</si>
  <si>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</si>
  <si>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</si>
  <si>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</si>
  <si>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</si>
  <si>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</si>
  <si>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</si>
  <si>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</si>
  <si>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</si>
  <si>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</si>
  <si>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</si>
  <si>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</si>
  <si>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</si>
  <si>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</si>
  <si>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</si>
  <si>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</si>
  <si>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</si>
  <si>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</si>
  <si>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</si>
  <si>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</si>
  <si>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</si>
  <si>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</si>
  <si>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</si>
  <si>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</si>
  <si>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</si>
  <si>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</si>
  <si>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</si>
  <si>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</si>
  <si>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</si>
  <si>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</si>
  <si>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</si>
  <si>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</si>
  <si>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</si>
  <si>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</si>
  <si>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</si>
  <si>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</si>
  <si>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</si>
  <si>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</si>
  <si>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</si>
  <si>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</si>
  <si>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</si>
  <si>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</si>
  <si>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</si>
  <si>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</si>
  <si>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</si>
  <si>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</si>
  <si>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</si>
  <si>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</si>
  <si>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</si>
  <si>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</si>
  <si>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</si>
  <si>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</si>
  <si>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</si>
  <si>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</si>
  <si>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</si>
  <si>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</si>
  <si>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</si>
  <si>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</si>
  <si>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</si>
  <si>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</si>
  <si>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</si>
  <si>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</si>
  <si>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</si>
  <si>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</si>
  <si>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</si>
  <si>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</si>
  <si>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</si>
  <si>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</si>
  <si>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</si>
  <si>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</si>
  <si>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</si>
  <si>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</si>
  <si>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</si>
  <si>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</si>
  <si>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</si>
  <si>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</si>
  <si>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</si>
  <si>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</si>
  <si>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</si>
  <si>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</si>
  <si>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</si>
  <si>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</si>
  <si>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</si>
  <si>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</si>
  <si>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</si>
  <si>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</si>
  <si>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</si>
  <si>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</si>
  <si>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</si>
  <si>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</si>
  <si>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</si>
  <si>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</si>
  <si>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</si>
  <si>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</si>
  <si>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</si>
  <si>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</si>
  <si>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</si>
  <si>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</si>
  <si>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</si>
  <si>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</si>
  <si>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</si>
  <si>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</si>
  <si>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</si>
  <si>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</si>
  <si>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</si>
  <si>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</si>
  <si>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</si>
  <si>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</si>
  <si>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</si>
  <si>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</si>
  <si>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</si>
  <si>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</si>
  <si>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</si>
  <si>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</si>
  <si>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</si>
  <si>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</si>
  <si>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</si>
  <si>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</si>
  <si>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</si>
  <si>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</si>
  <si>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</si>
  <si>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</si>
  <si>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</si>
  <si>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</si>
  <si>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</si>
  <si>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</si>
  <si>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</si>
  <si>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</si>
  <si>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</si>
  <si>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</si>
  <si>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</si>
  <si>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</si>
  <si>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</si>
  <si>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</si>
  <si>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</si>
  <si>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</si>
  <si>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</si>
  <si>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</si>
  <si>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</si>
  <si>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</si>
  <si>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</si>
  <si>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</si>
  <si>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</si>
  <si>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</si>
  <si>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</si>
  <si>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</si>
  <si>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</si>
  <si>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</si>
  <si>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</si>
  <si>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</si>
  <si>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</si>
  <si>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</si>
  <si>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</si>
  <si>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</si>
  <si>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</si>
  <si>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</si>
  <si>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</si>
  <si>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</si>
  <si>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</si>
  <si>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</si>
  <si>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</si>
  <si>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</si>
  <si>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</si>
  <si>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</si>
  <si>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</si>
  <si>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</si>
  <si>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</si>
  <si>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</si>
  <si>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</si>
  <si>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</si>
  <si>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</si>
  <si>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</si>
  <si>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</si>
  <si>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</si>
  <si>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</si>
  <si>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</si>
  <si>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</si>
  <si>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</si>
  <si>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</si>
  <si>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</si>
  <si>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</si>
  <si>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</si>
  <si>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</si>
  <si>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</si>
  <si>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</si>
  <si>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</si>
  <si>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</si>
  <si>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</si>
  <si>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</si>
  <si>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</si>
  <si>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</si>
  <si>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</si>
  <si>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</si>
  <si>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</si>
  <si>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</si>
  <si>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</si>
  <si>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</si>
  <si>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</si>
  <si>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</si>
  <si>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</si>
  <si>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</si>
  <si>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</si>
  <si>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</si>
  <si>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</si>
  <si>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</si>
  <si>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</si>
  <si>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</si>
  <si>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</si>
  <si>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</si>
  <si>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</si>
  <si>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</si>
  <si>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</si>
  <si>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</si>
  <si>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</si>
  <si>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</si>
  <si>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</si>
  <si>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</si>
  <si>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</si>
  <si>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</si>
  <si>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</si>
  <si>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</si>
  <si>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</si>
  <si>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</si>
  <si>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</si>
  <si>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</si>
  <si>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</si>
  <si>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</si>
  <si>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</si>
  <si>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</si>
  <si>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</si>
  <si>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</si>
  <si>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</si>
  <si>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</si>
  <si>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</si>
  <si>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</si>
  <si>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</si>
  <si>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</si>
  <si>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</si>
  <si>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</si>
  <si>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</si>
  <si>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</si>
  <si>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</si>
  <si>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</si>
  <si>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</si>
  <si>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</si>
  <si>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</si>
  <si>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</si>
  <si>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</si>
  <si>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</si>
  <si>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</si>
  <si>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</si>
  <si>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</si>
  <si>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</si>
  <si>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</si>
  <si>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</si>
  <si>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</si>
  <si>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</si>
  <si>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</si>
  <si>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</si>
  <si>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</si>
  <si>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</si>
  <si>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</si>
  <si>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</si>
  <si>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</si>
  <si>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</si>
  <si>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</si>
  <si>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</si>
  <si>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</si>
  <si>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</si>
  <si>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</si>
  <si>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</si>
  <si>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</si>
  <si>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</si>
  <si>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</si>
  <si>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</si>
  <si>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</si>
  <si>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</si>
  <si>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</si>
  <si>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</si>
  <si>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</si>
  <si>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</si>
  <si>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</si>
  <si>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</si>
  <si>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</si>
  <si>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</si>
  <si>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</si>
  <si>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</si>
  <si>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</si>
  <si>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</si>
  <si>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</si>
  <si>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</si>
  <si>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</si>
  <si>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</si>
  <si>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</si>
  <si>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</si>
  <si>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</si>
  <si>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</si>
  <si>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</si>
  <si>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</si>
  <si>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</si>
  <si>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</si>
  <si>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</si>
  <si>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</si>
  <si>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</si>
  <si>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</si>
  <si>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</si>
  <si>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</si>
  <si>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</si>
  <si>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</si>
  <si>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</si>
  <si>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</si>
  <si>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</si>
  <si>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</si>
  <si>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</si>
  <si>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</si>
  <si>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</si>
  <si>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</si>
  <si>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</si>
  <si>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</si>
  <si>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</si>
  <si>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</si>
  <si>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</si>
  <si>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</si>
  <si>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</si>
  <si>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</si>
  <si>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</si>
  <si>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</si>
  <si>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</si>
  <si>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</si>
  <si>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</si>
  <si>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</si>
  <si>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</si>
  <si>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</si>
  <si>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</si>
  <si>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</si>
  <si>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</si>
  <si>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</si>
  <si>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</si>
  <si>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</si>
  <si>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</si>
  <si>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</si>
  <si>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</si>
  <si>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</si>
  <si>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</si>
  <si>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</si>
  <si>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</si>
  <si>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</si>
  <si>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</si>
  <si>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</si>
  <si>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</si>
  <si>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</si>
  <si>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</si>
  <si>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</si>
  <si>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</si>
  <si>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</si>
  <si>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</si>
  <si>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</si>
  <si>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</si>
  <si>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</si>
  <si>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</si>
  <si>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</si>
  <si>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</si>
  <si>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</si>
  <si>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</si>
  <si>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</si>
  <si>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</si>
  <si>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</si>
  <si>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</si>
  <si>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</si>
  <si>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</si>
  <si>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</si>
  <si>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</si>
  <si>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</si>
  <si>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</si>
  <si>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</si>
  <si>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</si>
  <si>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</si>
  <si>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</si>
  <si>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</si>
  <si>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</si>
  <si>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</si>
  <si>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</si>
  <si>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</si>
  <si>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</si>
  <si>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</si>
  <si>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</si>
  <si>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</si>
  <si>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</si>
  <si>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</si>
  <si>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</si>
  <si>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</si>
  <si>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</si>
  <si>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</si>
  <si>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</si>
  <si>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</si>
  <si>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</si>
  <si>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</si>
  <si>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</si>
  <si>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</si>
  <si>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</si>
  <si>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</si>
  <si>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</si>
  <si>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</si>
  <si>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</si>
  <si>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</si>
  <si>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</si>
  <si>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</si>
  <si>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</si>
  <si>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</si>
  <si>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</si>
  <si>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</si>
  <si>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</si>
  <si>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</si>
  <si>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</si>
  <si>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</si>
  <si>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</si>
  <si>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</si>
  <si>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</si>
  <si>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</si>
  <si>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</si>
  <si>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</si>
  <si>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</si>
  <si>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</si>
  <si>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</si>
  <si>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</si>
  <si>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</si>
  <si>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</si>
  <si>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</si>
  <si>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</si>
  <si>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</si>
  <si>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</si>
  <si>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</si>
  <si>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</si>
  <si>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</si>
  <si>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</si>
  <si>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</si>
  <si>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</si>
  <si>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</si>
  <si>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</si>
  <si>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</si>
  <si>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</si>
  <si>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</si>
  <si>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</si>
  <si>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</si>
  <si>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</si>
  <si>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</si>
  <si>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</si>
  <si>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</si>
  <si>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</si>
  <si>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</si>
  <si>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</si>
  <si>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</si>
  <si>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</si>
  <si>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</si>
  <si>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</si>
  <si>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</si>
  <si>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</si>
  <si>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</si>
  <si>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</si>
  <si>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</si>
  <si>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</si>
  <si>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</si>
  <si>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</si>
  <si>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</si>
  <si>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</si>
  <si>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</si>
  <si>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</si>
  <si>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</si>
  <si>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</si>
  <si>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</si>
  <si>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</si>
  <si>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</si>
  <si>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</si>
  <si>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</si>
  <si>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</si>
  <si>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</si>
  <si>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</si>
  <si>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</si>
  <si>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</si>
  <si>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</si>
  <si>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</si>
  <si>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</si>
  <si>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</si>
  <si>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</si>
  <si>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</si>
  <si>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</si>
  <si>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</si>
  <si>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</si>
  <si>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</si>
  <si>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</si>
  <si>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</si>
  <si>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</si>
  <si>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</si>
  <si>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</si>
  <si>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</si>
  <si>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</si>
  <si>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</si>
  <si>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</si>
  <si>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</si>
  <si>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</si>
  <si>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</si>
  <si>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</si>
  <si>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</si>
  <si>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</si>
  <si>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</si>
  <si>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</si>
  <si>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</si>
  <si>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</si>
  <si>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</si>
  <si>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</si>
  <si>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</si>
  <si>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</si>
  <si>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</si>
  <si>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</si>
  <si>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</si>
  <si>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</si>
  <si>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</si>
  <si>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</si>
  <si>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</si>
  <si>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</si>
  <si>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</si>
  <si>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</si>
  <si>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</si>
  <si>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</si>
  <si>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</si>
  <si>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</si>
  <si>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</si>
  <si>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</si>
  <si>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</si>
  <si>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</si>
  <si>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</si>
  <si>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</si>
  <si>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</si>
  <si>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</si>
  <si>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</si>
  <si>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</si>
  <si>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</si>
  <si>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</si>
  <si>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</si>
  <si>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</si>
  <si>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</si>
  <si>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</si>
  <si>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</si>
  <si>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</si>
  <si>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</si>
  <si>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</si>
  <si>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</si>
  <si>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</si>
  <si>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</si>
  <si>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</si>
  <si>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</si>
  <si>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</si>
  <si>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</si>
  <si>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</si>
  <si>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</si>
  <si>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</si>
  <si>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</si>
  <si>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</si>
  <si>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</si>
  <si>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</si>
  <si>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</si>
  <si>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</si>
  <si>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</si>
  <si>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</si>
  <si>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</si>
  <si>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</si>
  <si>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</si>
  <si>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</si>
  <si>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</si>
  <si>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</si>
  <si>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</si>
  <si>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</si>
  <si>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</si>
  <si>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</si>
  <si>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</si>
  <si>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</si>
  <si>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</si>
  <si>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</si>
  <si>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</si>
  <si>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</si>
  <si>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</si>
  <si>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</si>
  <si>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</si>
  <si>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</si>
  <si>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</si>
  <si>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</si>
  <si>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</si>
  <si>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</si>
  <si>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</si>
  <si>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</si>
  <si>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</si>
  <si>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</si>
  <si>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</si>
  <si>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</si>
  <si>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</si>
  <si>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</si>
  <si>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</si>
  <si>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</si>
  <si>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</si>
  <si>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</si>
  <si>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</si>
  <si>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</si>
  <si>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</si>
  <si>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</si>
  <si>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</si>
  <si>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</si>
  <si>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</si>
  <si>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</si>
  <si>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</si>
  <si>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</si>
  <si>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</si>
  <si>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</si>
  <si>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</si>
  <si>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</si>
  <si>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</si>
  <si>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</si>
  <si>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</si>
  <si>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</si>
  <si>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</si>
  <si>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</si>
  <si>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</si>
  <si>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</si>
  <si>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</si>
  <si>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</si>
  <si>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</si>
  <si>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</si>
  <si>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</si>
  <si>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</si>
  <si>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</si>
  <si>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</si>
  <si>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</si>
  <si>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</si>
  <si>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</si>
  <si>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</si>
  <si>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</si>
  <si>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</si>
  <si>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</si>
  <si>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</si>
  <si>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</si>
  <si>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</si>
  <si>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</si>
  <si>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</si>
  <si>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</si>
  <si>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</si>
  <si>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</si>
  <si>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</si>
  <si>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</si>
  <si>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</si>
  <si>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</si>
  <si>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</si>
  <si>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</si>
  <si>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</si>
  <si>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</si>
  <si>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</si>
  <si>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</si>
  <si>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</si>
  <si>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</si>
  <si>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</si>
  <si>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</si>
  <si>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</si>
  <si>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</si>
  <si>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</si>
  <si>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</si>
  <si>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</si>
  <si>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</si>
  <si>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</si>
  <si>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</si>
  <si>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</si>
  <si>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</si>
  <si>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</si>
  <si>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</si>
  <si>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</si>
  <si>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</si>
  <si>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</si>
  <si>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</si>
  <si>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</si>
  <si>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</si>
  <si>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</si>
  <si>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</si>
  <si>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</si>
  <si>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</si>
  <si>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</si>
  <si>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</si>
  <si>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</si>
  <si>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</si>
  <si>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</si>
  <si>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</si>
  <si>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</si>
  <si>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</si>
  <si>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</si>
  <si>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</si>
  <si>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</si>
  <si>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</si>
  <si>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</si>
  <si>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</si>
  <si>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</si>
  <si>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</si>
  <si>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</si>
  <si>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</si>
  <si>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</si>
  <si>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</si>
  <si>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</si>
  <si>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</si>
  <si>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</si>
  <si>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</si>
  <si>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</si>
  <si>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</si>
  <si>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</si>
  <si>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</si>
  <si>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</si>
  <si>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</si>
  <si>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</si>
  <si>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</si>
  <si>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</si>
  <si>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</si>
  <si>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</si>
  <si>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</si>
  <si>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</si>
  <si>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</si>
  <si>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</si>
  <si>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</si>
  <si>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</si>
  <si>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</si>
  <si>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</si>
  <si>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</si>
  <si>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</si>
  <si>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</si>
  <si>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</si>
  <si>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</si>
  <si>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</si>
  <si>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</si>
  <si>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</si>
  <si>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</si>
  <si>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</si>
  <si>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</si>
  <si>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</si>
  <si>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</si>
  <si>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</si>
  <si>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</si>
  <si>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</si>
  <si>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</si>
  <si>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</si>
  <si>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</si>
  <si>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</si>
  <si>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</si>
  <si>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</si>
  <si>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</si>
  <si>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</si>
  <si>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</si>
  <si>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</si>
  <si>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</si>
  <si>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</si>
  <si>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</si>
  <si>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</si>
  <si>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</si>
  <si>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</si>
  <si>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</si>
  <si>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</si>
  <si>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</si>
  <si>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</si>
  <si>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</si>
  <si>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</si>
  <si>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</si>
  <si>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</si>
  <si>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</si>
  <si>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</si>
  <si>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</si>
  <si>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</si>
  <si>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</si>
  <si>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</si>
  <si>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</si>
  <si>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</si>
  <si>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</si>
  <si>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</si>
  <si>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</si>
  <si>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</si>
  <si>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</si>
  <si>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</si>
  <si>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</si>
  <si>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</si>
  <si>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</si>
  <si>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</si>
  <si>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</si>
  <si>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</si>
  <si>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</si>
  <si>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</si>
  <si>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</si>
  <si>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</si>
  <si>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</si>
  <si>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</si>
  <si>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</si>
  <si>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</si>
  <si>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</si>
  <si>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</si>
  <si>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</si>
  <si>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</si>
  <si>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</si>
  <si>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</si>
  <si>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</si>
  <si>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</si>
  <si>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</si>
  <si>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</si>
  <si>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</si>
  <si>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</si>
  <si>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</si>
  <si>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</si>
  <si>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</si>
  <si>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</si>
  <si>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</si>
  <si>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</si>
  <si>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</si>
  <si>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</si>
  <si>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</si>
  <si>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</si>
  <si>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</si>
  <si>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</si>
  <si>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</si>
  <si>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</si>
  <si>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</si>
  <si>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</si>
  <si>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</si>
  <si>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</si>
  <si>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</si>
  <si>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</si>
  <si>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</si>
  <si>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</si>
  <si>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</si>
  <si>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</si>
  <si>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</si>
  <si>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</si>
  <si>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</si>
  <si>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</si>
  <si>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</si>
  <si>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</si>
  <si>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</si>
  <si>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</si>
  <si>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</si>
  <si>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</si>
  <si>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</si>
  <si>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</si>
  <si>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</si>
  <si>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</si>
  <si>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</si>
  <si>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</si>
  <si>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</si>
  <si>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</si>
  <si>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</si>
  <si>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</si>
  <si>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</si>
  <si>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</si>
  <si>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</si>
  <si>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</si>
  <si>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</si>
  <si>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</si>
  <si>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</si>
  <si>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</si>
  <si>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</si>
  <si>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</si>
  <si>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</si>
  <si>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</si>
  <si>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</si>
  <si>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</si>
  <si>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</si>
  <si>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</si>
  <si>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</si>
  <si>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</si>
  <si>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</si>
  <si>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</si>
  <si>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</si>
  <si>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</si>
  <si>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</si>
  <si>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</si>
  <si>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</si>
  <si>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</si>
  <si>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</si>
  <si>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</si>
  <si>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</si>
  <si>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</si>
  <si>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</si>
  <si>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</si>
  <si>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</si>
  <si>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</si>
  <si>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</si>
  <si>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</si>
  <si>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</si>
  <si>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</si>
  <si>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</si>
  <si>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</si>
  <si>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</si>
  <si>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</si>
  <si>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</si>
  <si>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</si>
  <si>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</si>
  <si>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</si>
  <si>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</si>
  <si>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</si>
  <si>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</si>
  <si>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</si>
  <si>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</si>
  <si>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</si>
  <si>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</si>
  <si>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</si>
  <si>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</si>
  <si>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</si>
  <si>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</si>
  <si>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</si>
  <si>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</si>
  <si>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</si>
  <si>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</si>
  <si>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</si>
  <si>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</si>
  <si>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</si>
  <si>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</si>
  <si>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</si>
  <si>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</si>
  <si>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</si>
  <si>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</si>
  <si>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</si>
  <si>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</si>
  <si>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</si>
  <si>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</si>
  <si>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</si>
  <si>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</si>
  <si>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</si>
  <si>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</si>
  <si>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</si>
  <si>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</si>
  <si>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</si>
  <si>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</si>
  <si>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</si>
  <si>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</si>
  <si>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</si>
  <si>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</si>
  <si>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</si>
  <si>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</si>
  <si>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</si>
  <si>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</si>
  <si>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</si>
  <si>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</si>
  <si>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</si>
  <si>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</si>
  <si>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</si>
  <si>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</si>
  <si>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</si>
  <si>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</si>
  <si>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</si>
  <si>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</si>
  <si>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</si>
  <si>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</si>
  <si>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</si>
  <si>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</si>
  <si>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</si>
  <si>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</si>
  <si>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</si>
  <si>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</si>
  <si>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</si>
  <si>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</si>
  <si>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</si>
  <si>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</si>
  <si>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</si>
  <si>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</si>
  <si>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</si>
  <si>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</si>
  <si>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</si>
  <si>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</si>
  <si>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</si>
  <si>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</si>
  <si>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</si>
  <si>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</si>
  <si>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</si>
  <si>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</si>
  <si>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</si>
  <si>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</si>
  <si>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</si>
  <si>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</si>
  <si>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</si>
  <si>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</si>
  <si>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</si>
  <si>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</si>
  <si>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</si>
  <si>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</si>
  <si>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</si>
  <si>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</si>
  <si>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</si>
  <si>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</si>
  <si>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</si>
  <si>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</si>
  <si>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</si>
  <si>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</si>
  <si>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</si>
  <si>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</si>
  <si>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</si>
  <si>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</si>
  <si>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</si>
  <si>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</si>
  <si>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</si>
  <si>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</si>
  <si>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</si>
  <si>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</si>
  <si>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</si>
  <si>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</si>
  <si>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</si>
  <si>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</si>
  <si>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</si>
  <si>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</si>
  <si>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</si>
  <si>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</si>
  <si>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</si>
  <si>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</si>
  <si>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</si>
  <si>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</si>
  <si>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</si>
  <si>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</si>
  <si>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</si>
  <si>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</si>
  <si>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</si>
  <si>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</si>
  <si>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</si>
  <si>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</si>
  <si>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</si>
  <si>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</si>
  <si>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</si>
  <si>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</si>
  <si>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</si>
  <si>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</si>
  <si>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</si>
  <si>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</si>
  <si>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</si>
  <si>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</si>
  <si>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</si>
  <si>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</si>
  <si>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</si>
  <si>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</si>
  <si>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</si>
  <si>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</si>
  <si>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</si>
  <si>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</si>
  <si>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</si>
  <si>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</si>
  <si>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</si>
  <si>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</si>
  <si>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</si>
  <si>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</si>
  <si>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</si>
  <si>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</si>
  <si>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</si>
  <si>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</si>
  <si>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</si>
  <si>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</si>
  <si>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</si>
  <si>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</si>
  <si>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</si>
  <si>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</si>
  <si>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</si>
  <si>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</si>
  <si>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</si>
  <si>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</si>
  <si>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</si>
  <si>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</si>
  <si>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</si>
  <si>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</si>
  <si>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</si>
  <si>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</si>
  <si>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</si>
  <si>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</si>
  <si>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</si>
  <si>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</si>
  <si>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</si>
  <si>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</si>
  <si>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</si>
  <si>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</si>
  <si>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</si>
  <si>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</si>
  <si>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</si>
  <si>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</si>
  <si>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</si>
  <si>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</si>
  <si>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</si>
  <si>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</si>
  <si>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</si>
  <si>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</si>
  <si>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</si>
  <si>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</si>
  <si>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</si>
  <si>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</si>
  <si>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</si>
  <si>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</si>
  <si>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</si>
  <si>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</si>
  <si>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</si>
  <si>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</si>
  <si>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</si>
  <si>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</si>
  <si>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</si>
  <si>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</si>
  <si>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</si>
  <si>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</si>
  <si>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</si>
  <si>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</si>
  <si>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</si>
  <si>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</si>
  <si>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</si>
  <si>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</si>
  <si>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</si>
  <si>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</si>
  <si>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</si>
  <si>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</si>
  <si>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</si>
  <si>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</si>
  <si>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</si>
  <si>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</si>
  <si>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</si>
  <si>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</si>
  <si>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</si>
  <si>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</si>
  <si>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</si>
  <si>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</si>
  <si>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</si>
  <si>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</si>
  <si>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</si>
  <si>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</si>
  <si>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</si>
  <si>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</si>
  <si>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</si>
  <si>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</si>
  <si>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</si>
  <si>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</si>
  <si>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</si>
  <si>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</si>
  <si>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</si>
  <si>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</si>
  <si>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</si>
  <si>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</si>
  <si>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</si>
  <si>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</si>
  <si>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</si>
  <si>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</si>
  <si>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</si>
  <si>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Provisioning Failed|WFM|INF009782370|salah tagging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</si>
  <si>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</si>
  <si>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</si>
  <si>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</si>
  <si>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</si>
  <si>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</si>
  <si>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</si>
  <si>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</si>
  <si>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</si>
  <si>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</si>
  <si>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</si>
  <si>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</si>
  <si>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</si>
  <si>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</si>
  <si>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</si>
  <si>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</si>
  <si>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</si>
  <si>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</si>
  <si>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</si>
  <si>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</si>
  <si>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</si>
  <si>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</si>
  <si>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</si>
  <si>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</si>
  <si>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</si>
  <si>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</si>
  <si>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</si>
  <si>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</si>
  <si>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</si>
  <si>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</si>
  <si>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</si>
  <si>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</si>
  <si>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</si>
  <si>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</si>
  <si>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</si>
  <si>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</si>
  <si>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</si>
  <si>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</si>
  <si>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</si>
  <si>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</si>
  <si>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</si>
  <si>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</si>
  <si>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</si>
  <si>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</si>
  <si>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</si>
  <si>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</si>
  <si>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</si>
  <si>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</si>
  <si>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</si>
  <si>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</si>
  <si>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</si>
  <si>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</si>
  <si>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</si>
  <si>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</si>
  <si>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</si>
  <si>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</si>
  <si>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</si>
  <si>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</si>
  <si>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</si>
  <si>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</si>
  <si>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</si>
  <si>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</si>
  <si>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</si>
  <si>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</si>
  <si>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</si>
  <si>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</si>
  <si>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</si>
  <si>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</si>
  <si>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</si>
  <si>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</si>
  <si>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</si>
  <si>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</si>
  <si>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</si>
  <si>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</si>
  <si>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</si>
  <si>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</si>
  <si>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</si>
  <si>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</si>
  <si>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</si>
  <si>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</si>
  <si>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</si>
  <si>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</si>
  <si>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</si>
  <si>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</si>
  <si>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</si>
  <si>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</si>
  <si>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</si>
  <si>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</si>
  <si>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</si>
  <si>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</si>
  <si>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</si>
  <si>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</si>
  <si>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</si>
  <si>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</si>
  <si>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</si>
  <si>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</si>
  <si>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</si>
  <si>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</si>
  <si>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</si>
  <si>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</si>
  <si>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</si>
  <si>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</si>
  <si>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</si>
  <si>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</si>
  <si>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</si>
  <si>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</si>
  <si>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</si>
  <si>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</si>
  <si>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</si>
  <si>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</si>
  <si>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</si>
  <si>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</si>
  <si>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</si>
  <si>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</si>
  <si>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</si>
  <si>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</si>
  <si>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</si>
  <si>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</si>
  <si>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</si>
  <si>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</si>
  <si>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</si>
  <si>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</si>
  <si>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</si>
  <si>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</si>
  <si>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</si>
  <si>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</si>
  <si>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</si>
  <si>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</si>
  <si>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</si>
  <si>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</si>
  <si>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</si>
  <si>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</si>
  <si>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</si>
  <si>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</si>
  <si>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</si>
  <si>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</si>
  <si>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</si>
  <si>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</si>
  <si>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</si>
  <si>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</si>
  <si>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</si>
  <si>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</si>
  <si>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</si>
  <si>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</si>
  <si>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</si>
  <si>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</si>
  <si>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</si>
  <si>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</si>
  <si>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</si>
  <si>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</si>
  <si>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</si>
  <si>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</si>
  <si>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</si>
  <si>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</si>
  <si>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</si>
  <si>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</si>
  <si>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</si>
  <si>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</si>
  <si>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</si>
  <si>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</si>
  <si>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</si>
  <si>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</si>
  <si>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</si>
  <si>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</si>
  <si>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</si>
  <si>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</si>
  <si>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</si>
  <si>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</si>
  <si>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</si>
  <si>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</si>
  <si>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</si>
  <si>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</si>
  <si>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</si>
  <si>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</si>
  <si>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</si>
  <si>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</si>
  <si>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</si>
  <si>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</si>
  <si>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</si>
  <si>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</si>
  <si>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</si>
  <si>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</si>
  <si>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</si>
  <si>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</si>
  <si>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</si>
  <si>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</si>
  <si>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</si>
  <si>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</si>
  <si>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</si>
  <si>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</si>
  <si>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</si>
  <si>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</si>
  <si>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</si>
  <si>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</si>
  <si>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</si>
  <si>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</si>
  <si>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</si>
  <si>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</si>
  <si>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</si>
  <si>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</si>
  <si>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</si>
  <si>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</si>
  <si>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</si>
  <si>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</si>
  <si>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</si>
  <si>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</si>
  <si>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</si>
  <si>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</si>
  <si>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</si>
  <si>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</si>
  <si>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</si>
  <si>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</si>
  <si>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</si>
  <si>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</si>
  <si>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</si>
  <si>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</si>
  <si>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</si>
  <si>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</si>
  <si>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</si>
  <si>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</si>
  <si>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</si>
  <si>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</si>
  <si>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</si>
  <si>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</si>
  <si>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</si>
  <si>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</si>
  <si>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</si>
  <si>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</si>
  <si>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</si>
  <si>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</si>
  <si>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</si>
  <si>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</si>
  <si>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</si>
  <si>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</si>
  <si>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</si>
  <si>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</si>
  <si>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</si>
  <si>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</si>
  <si>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</si>
  <si>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</si>
  <si>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</si>
  <si>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</si>
  <si>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</si>
  <si>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</si>
  <si>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</si>
  <si>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</si>
  <si>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</si>
  <si>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</si>
  <si>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</si>
  <si>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</si>
  <si>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</si>
  <si>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</si>
  <si>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</si>
  <si>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</si>
  <si>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</si>
  <si>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</si>
  <si>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</si>
  <si>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</si>
  <si>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</si>
  <si>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</si>
  <si>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</si>
  <si>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</si>
  <si>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</si>
  <si>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</si>
  <si>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</si>
  <si>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</si>
  <si>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</si>
  <si>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</si>
  <si>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</si>
  <si>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</si>
  <si>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</si>
  <si>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</si>
  <si>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</si>
  <si>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</si>
  <si>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</si>
  <si>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</si>
  <si>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</si>
  <si>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</si>
  <si>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</si>
  <si>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</si>
  <si>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</si>
  <si>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</si>
  <si>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</si>
  <si>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</si>
  <si>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</si>
  <si>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</si>
  <si>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</si>
  <si>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</si>
  <si>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</si>
  <si>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</si>
  <si>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</si>
  <si>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</si>
  <si>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</si>
  <si>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</si>
  <si>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</si>
  <si>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</si>
  <si>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</si>
  <si>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</si>
  <si>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</si>
  <si>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</si>
  <si>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</si>
  <si>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</si>
  <si>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</si>
  <si>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</si>
  <si>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</si>
  <si>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</si>
  <si>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</si>
  <si>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</si>
  <si>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</si>
  <si>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</si>
  <si>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</si>
  <si>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</si>
  <si>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</si>
  <si>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</si>
  <si>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</si>
  <si>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</si>
  <si>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</si>
  <si>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</si>
  <si>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</si>
  <si>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</si>
  <si>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</si>
  <si>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</si>
  <si>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</si>
  <si>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</si>
  <si>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</si>
  <si>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</si>
  <si>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</si>
  <si>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</si>
  <si>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</si>
  <si>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</si>
  <si>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</si>
  <si>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</si>
  <si>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</si>
  <si>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</si>
  <si>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</si>
  <si>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</si>
  <si>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</si>
  <si>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</si>
  <si>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</si>
  <si>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</si>
  <si>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</si>
  <si>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</si>
  <si>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</si>
  <si>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</si>
  <si>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</si>
  <si>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</si>
  <si>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</si>
  <si>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</si>
  <si>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</si>
  <si>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</si>
  <si>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</si>
  <si>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</si>
  <si>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</si>
  <si>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</si>
  <si>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</si>
  <si>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</si>
  <si>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</si>
  <si>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</si>
  <si>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</si>
  <si>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</si>
  <si>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</si>
  <si>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</si>
  <si>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</si>
  <si>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</si>
  <si>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</si>
  <si>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</si>
  <si>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</si>
  <si>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</si>
  <si>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</si>
  <si>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</si>
  <si>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</si>
  <si>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</si>
  <si>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</si>
  <si>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</si>
  <si>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</si>
  <si>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</si>
  <si>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</si>
  <si>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</si>
  <si>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</si>
  <si>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</si>
  <si>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</si>
  <si>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</si>
  <si>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</si>
  <si>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</si>
  <si>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</si>
  <si>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</si>
  <si>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</si>
  <si>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</si>
  <si>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</si>
  <si>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</si>
  <si>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</si>
  <si>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</si>
  <si>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</si>
  <si>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</si>
  <si>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</si>
  <si>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</si>
  <si>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</si>
  <si>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</si>
  <si>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</si>
  <si>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</si>
  <si>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</si>
  <si>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</si>
  <si>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</si>
  <si>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</si>
  <si>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</si>
  <si>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</si>
  <si>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</si>
  <si>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</si>
  <si>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</si>
  <si>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</si>
  <si>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</si>
  <si>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</si>
  <si>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</si>
  <si>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</si>
  <si>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</si>
  <si>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</si>
  <si>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</si>
  <si>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</si>
  <si>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</si>
  <si>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</si>
  <si>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</si>
  <si>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</si>
  <si>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</si>
  <si>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</si>
  <si>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</si>
  <si>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</si>
  <si>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</si>
  <si>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</si>
  <si>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</si>
  <si>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</si>
  <si>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</si>
  <si>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</si>
  <si>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</si>
  <si>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</si>
  <si>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</si>
  <si>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</si>
  <si>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</si>
  <si>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</si>
  <si>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</si>
  <si>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</si>
  <si>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</si>
  <si>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</si>
  <si>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</si>
  <si>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</si>
  <si>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</si>
  <si>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</si>
  <si>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</si>
  <si>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</si>
  <si>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</si>
  <si>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</si>
  <si>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</si>
  <si>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</si>
  <si>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</si>
  <si>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</si>
  <si>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</si>
  <si>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</si>
  <si>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</si>
  <si>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</si>
  <si>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</si>
  <si>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</si>
  <si>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</si>
  <si>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</si>
  <si>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</si>
  <si>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</si>
  <si>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</si>
  <si>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</si>
  <si>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</si>
  <si>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</si>
  <si>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</si>
  <si>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</si>
  <si>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</si>
  <si>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</si>
  <si>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</si>
  <si>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</si>
  <si>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</si>
  <si>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</si>
  <si>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</si>
  <si>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</si>
  <si>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</si>
  <si>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</si>
  <si>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</si>
  <si>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</si>
  <si>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</si>
  <si>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</si>
  <si>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</si>
  <si>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</si>
  <si>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</si>
  <si>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</si>
  <si>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</si>
  <si>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</si>
  <si>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</si>
  <si>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</si>
  <si>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</si>
  <si>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</si>
  <si>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</si>
  <si>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</si>
  <si>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</si>
  <si>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</si>
  <si>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</si>
  <si>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</si>
  <si>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</si>
  <si>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</si>
  <si>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</si>
  <si>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</si>
  <si>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</si>
  <si>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</si>
  <si>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</si>
  <si>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</si>
  <si>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</si>
  <si>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</si>
  <si>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</si>
  <si>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</si>
  <si>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</si>
  <si>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</si>
  <si>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</si>
  <si>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</si>
  <si>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</si>
  <si>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</si>
  <si>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</si>
  <si>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</si>
  <si>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</si>
  <si>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</si>
  <si>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</si>
  <si>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</si>
  <si>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</si>
  <si>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</si>
  <si>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</si>
  <si>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</si>
  <si>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</si>
  <si>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</si>
  <si>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</si>
  <si>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</si>
  <si>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</si>
  <si>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</si>
  <si>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</si>
  <si>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</si>
  <si>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</si>
  <si>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</si>
  <si>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</si>
  <si>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</si>
  <si>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</si>
  <si>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</si>
  <si>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</si>
  <si>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</si>
  <si>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</si>
  <si>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</si>
  <si>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</si>
  <si>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</si>
  <si>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</si>
  <si>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</si>
  <si>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</si>
  <si>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</si>
  <si>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</si>
  <si>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</si>
  <si>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</si>
  <si>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</si>
  <si>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</si>
  <si>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</si>
  <si>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</si>
  <si>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</si>
  <si>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</si>
  <si>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</si>
  <si>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</si>
  <si>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</si>
  <si>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</si>
  <si>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</si>
  <si>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</si>
  <si>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</si>
  <si>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</si>
  <si>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</si>
  <si>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</si>
  <si>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</si>
  <si>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</si>
  <si>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</si>
  <si>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</si>
  <si>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</si>
  <si>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</si>
  <si>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</si>
  <si>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</si>
  <si>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</si>
  <si>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</si>
  <si>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</si>
  <si>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</si>
  <si>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</si>
  <si>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</si>
  <si>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</si>
  <si>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</si>
  <si>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</si>
  <si>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</si>
  <si>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</si>
  <si>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</si>
  <si>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</si>
  <si>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</si>
  <si>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</si>
  <si>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</si>
  <si>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</si>
  <si>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</si>
  <si>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</si>
  <si>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</si>
  <si>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</si>
  <si>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</si>
  <si>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</si>
  <si>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</si>
  <si>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</si>
  <si>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</si>
  <si>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</si>
  <si>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</si>
  <si>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</si>
  <si>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</si>
  <si>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</si>
  <si>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</si>
  <si>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</si>
  <si>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</si>
  <si>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</si>
  <si>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</si>
  <si>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</si>
  <si>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</si>
  <si>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</si>
  <si>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</si>
  <si>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</si>
  <si>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</si>
  <si>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</si>
  <si>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</si>
  <si>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</si>
  <si>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</si>
  <si>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</si>
  <si>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</si>
  <si>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</si>
  <si>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</si>
  <si>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</si>
  <si>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</si>
  <si>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</si>
  <si>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</si>
  <si>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</si>
  <si>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</si>
  <si>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</si>
  <si>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</si>
  <si>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</si>
  <si>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</si>
  <si>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</si>
  <si>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</si>
  <si>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</si>
  <si>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</si>
  <si>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</si>
  <si>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</si>
  <si>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</si>
  <si>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</si>
  <si>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</si>
  <si>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</si>
  <si>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</si>
  <si>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</si>
  <si>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</si>
  <si>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</si>
  <si>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</si>
  <si>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</si>
  <si>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</si>
  <si>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</si>
  <si>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</si>
  <si>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</si>
  <si>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</si>
  <si>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</si>
  <si>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</si>
  <si>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</si>
  <si>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</si>
  <si>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</si>
  <si>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</si>
  <si>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</si>
  <si>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</si>
  <si>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</si>
  <si>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</si>
  <si>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</si>
  <si>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</si>
  <si>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</si>
  <si>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</si>
  <si>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</si>
  <si>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</si>
  <si>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</si>
  <si>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</si>
  <si>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</si>
  <si>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</si>
  <si>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</si>
  <si>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</si>
  <si>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</si>
  <si>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</si>
  <si>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</si>
  <si>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</si>
  <si>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</si>
  <si>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</si>
  <si>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</si>
  <si>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</si>
  <si>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</si>
  <si>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</si>
  <si>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</si>
  <si>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</si>
  <si>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</si>
  <si>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</si>
  <si>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</si>
  <si>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</si>
  <si>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</si>
  <si>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</si>
  <si>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</si>
  <si>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</si>
  <si>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</si>
  <si>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</si>
  <si>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</si>
  <si>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</si>
  <si>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</si>
  <si>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</si>
  <si>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</si>
  <si>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</si>
  <si>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</si>
  <si>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</si>
  <si>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</si>
  <si>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</si>
  <si>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</si>
  <si>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</si>
  <si>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</si>
  <si>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</si>
  <si>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</si>
  <si>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</si>
  <si>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</si>
  <si>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</si>
  <si>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</si>
  <si>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</si>
  <si>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</si>
  <si>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</si>
  <si>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</si>
  <si>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</si>
  <si>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</si>
  <si>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</si>
  <si>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</si>
  <si>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</si>
  <si>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</si>
  <si>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</si>
  <si>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</si>
  <si>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</si>
  <si>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</si>
  <si>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</si>
  <si>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</si>
  <si>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</si>
  <si>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</si>
  <si>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</si>
  <si>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</si>
  <si>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</si>
  <si>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</si>
  <si>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</si>
  <si>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</si>
  <si>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</si>
  <si>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</si>
  <si>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</si>
  <si>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</si>
  <si>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</si>
  <si>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</si>
  <si>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</si>
  <si>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</si>
  <si>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</si>
  <si>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</si>
  <si>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</si>
  <si>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</si>
  <si>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</si>
  <si>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</si>
  <si>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</si>
  <si>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</si>
  <si>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</si>
  <si>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</si>
  <si>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</si>
  <si>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</si>
  <si>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</si>
  <si>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</si>
  <si>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</si>
  <si>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</si>
  <si>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</si>
  <si>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</si>
  <si>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</si>
  <si>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</si>
  <si>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</si>
  <si>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</si>
  <si>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</si>
  <si>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</si>
  <si>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</si>
  <si>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</si>
  <si>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</si>
  <si>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</si>
  <si>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</si>
  <si>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</si>
  <si>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</si>
  <si>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</si>
  <si>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</si>
  <si>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</si>
  <si>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</si>
  <si>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</si>
  <si>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</si>
  <si>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</si>
  <si>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</si>
  <si>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</si>
  <si>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</si>
  <si>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</si>
  <si>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</si>
  <si>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</si>
  <si>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</si>
  <si>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</si>
  <si>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</si>
  <si>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</si>
  <si>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</si>
  <si>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</si>
  <si>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</si>
  <si>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</si>
  <si>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</si>
  <si>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</si>
  <si>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</si>
  <si>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</si>
  <si>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</si>
  <si>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</si>
  <si>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</si>
  <si>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</si>
  <si>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</si>
  <si>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</si>
  <si>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</si>
  <si>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</si>
  <si>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</si>
  <si>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</si>
  <si>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</si>
  <si>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</si>
  <si>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</si>
  <si>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</si>
  <si>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</si>
  <si>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</si>
  <si>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</si>
  <si>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</si>
  <si>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</si>
  <si>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</si>
  <si>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</si>
  <si>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</si>
  <si>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</si>
  <si>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</si>
  <si>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</si>
  <si>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</si>
  <si>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</si>
  <si>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</si>
  <si>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</si>
  <si>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</si>
  <si>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</si>
  <si>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</si>
  <si>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</si>
  <si>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</si>
  <si>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</si>
  <si>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</si>
  <si>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</si>
  <si>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</si>
  <si>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</si>
  <si>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</si>
  <si>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</si>
  <si>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</si>
  <si>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</si>
  <si>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</si>
  <si>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</si>
  <si>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</si>
  <si>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</si>
  <si>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</si>
  <si>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</si>
  <si>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</si>
  <si>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</si>
  <si>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</si>
  <si>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</si>
  <si>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</si>
  <si>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</si>
  <si>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</si>
  <si>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</si>
  <si>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</si>
  <si>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</si>
  <si>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</si>
  <si>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</si>
  <si>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</si>
  <si>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</si>
  <si>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</si>
  <si>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</si>
  <si>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</si>
  <si>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</si>
  <si>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</si>
  <si>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</si>
  <si>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</si>
  <si>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</si>
  <si>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</si>
  <si>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</si>
  <si>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</si>
  <si>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</si>
  <si>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</si>
  <si>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</si>
  <si>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</si>
  <si>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</si>
  <si>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</si>
  <si>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</si>
  <si>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</si>
  <si>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</si>
  <si>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</si>
  <si>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</si>
  <si>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</si>
  <si>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</si>
  <si>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</si>
  <si>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</si>
  <si>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</si>
  <si>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</si>
  <si>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</si>
  <si>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</si>
  <si>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</si>
  <si>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</si>
  <si>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</si>
  <si>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</si>
  <si>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</si>
  <si>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</si>
  <si>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</si>
  <si>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</si>
  <si>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</si>
  <si>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</si>
  <si>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</si>
  <si>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</si>
  <si>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</si>
  <si>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</si>
  <si>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</si>
  <si>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</si>
  <si>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</si>
  <si>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</si>
  <si>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</si>
  <si>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</si>
  <si>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</si>
  <si>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</si>
  <si>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</si>
  <si>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</si>
  <si>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</si>
  <si>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</si>
  <si>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</si>
  <si>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</si>
  <si>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</si>
  <si>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</si>
  <si>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</si>
  <si>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</si>
  <si>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</si>
  <si>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</si>
  <si>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</si>
  <si>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</si>
  <si>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</si>
  <si>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</si>
  <si>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</si>
  <si>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</si>
  <si>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</si>
  <si>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</si>
  <si>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</si>
  <si>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</si>
  <si>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</si>
  <si>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</si>
  <si>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</si>
  <si>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</si>
  <si>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</si>
  <si>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</si>
  <si>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</si>
  <si>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</si>
  <si>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</si>
  <si>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</si>
  <si>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</si>
  <si>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</si>
  <si>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</si>
  <si>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</si>
  <si>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</si>
  <si>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</si>
  <si>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</si>
  <si>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</si>
  <si>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</si>
  <si>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</si>
  <si>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</si>
  <si>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</si>
  <si>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</si>
  <si>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</si>
  <si>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</si>
  <si>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</si>
  <si>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</si>
  <si>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</si>
  <si>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</si>
  <si>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</si>
  <si>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</si>
  <si>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</si>
  <si>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</si>
  <si>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</si>
  <si>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</si>
  <si>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</si>
  <si>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</si>
  <si>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</si>
  <si>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</si>
  <si>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</si>
  <si>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</si>
  <si>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</si>
  <si>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</si>
  <si>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</si>
  <si>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</si>
  <si>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</si>
  <si>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</si>
  <si>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</si>
  <si>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</si>
  <si>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</si>
  <si>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</si>
  <si>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</si>
  <si>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</si>
  <si>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</si>
  <si>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</si>
  <si>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</si>
  <si>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</si>
  <si>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</si>
  <si>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</si>
  <si>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</si>
  <si>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</si>
  <si>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</si>
  <si>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</si>
  <si>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</si>
  <si>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</si>
  <si>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</si>
  <si>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</si>
  <si>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</si>
  <si>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</si>
  <si>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</si>
  <si>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</si>
  <si>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</si>
  <si>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</si>
  <si>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</si>
  <si>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</si>
  <si>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</si>
  <si>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</si>
  <si>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</si>
  <si>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</si>
  <si>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</si>
  <si>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</si>
  <si>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</si>
  <si>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</si>
  <si>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</si>
  <si>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</si>
  <si>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</si>
  <si>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</si>
  <si>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</si>
  <si>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</si>
  <si>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</si>
  <si>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</si>
  <si>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</si>
  <si>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</si>
  <si>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</si>
  <si>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</si>
  <si>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</si>
  <si>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</si>
  <si>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</si>
  <si>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</si>
  <si>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</si>
  <si>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</si>
  <si>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</si>
  <si>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</si>
  <si>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</si>
  <si>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</si>
  <si>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</si>
  <si>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</si>
  <si>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</si>
  <si>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</si>
  <si>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</si>
  <si>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</si>
  <si>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</si>
  <si>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</si>
  <si>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</si>
  <si>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</si>
  <si>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</si>
  <si>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</si>
  <si>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</si>
  <si>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</si>
  <si>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</si>
  <si>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</si>
  <si>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</si>
  <si>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</si>
  <si>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</si>
  <si>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</si>
  <si>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</si>
  <si>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</si>
  <si>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</si>
  <si>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</si>
  <si>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</si>
  <si>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</si>
  <si>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</si>
  <si>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</si>
  <si>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</si>
  <si>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</si>
  <si>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</si>
  <si>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</si>
  <si>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</si>
  <si>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</si>
  <si>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</si>
  <si>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</si>
  <si>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</si>
  <si>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</si>
  <si>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</si>
  <si>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</si>
  <si>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</si>
  <si>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</si>
  <si>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</si>
  <si>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</si>
  <si>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</si>
  <si>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</si>
  <si>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</si>
  <si>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</si>
  <si>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</si>
  <si>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</si>
  <si>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</si>
  <si>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</si>
  <si>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</si>
  <si>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</si>
  <si>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</si>
  <si>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</si>
  <si>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</si>
  <si>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</si>
  <si>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</si>
  <si>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</si>
  <si>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</si>
  <si>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</si>
  <si>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</si>
  <si>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</si>
  <si>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</si>
  <si>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</si>
  <si>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</si>
  <si>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</si>
  <si>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</si>
  <si>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</si>
  <si>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</si>
  <si>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</si>
  <si>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</si>
  <si>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</si>
  <si>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</si>
  <si>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</si>
  <si>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</si>
  <si>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</si>
  <si>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</si>
  <si>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</si>
  <si>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</si>
  <si>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</si>
  <si>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</si>
  <si>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</si>
  <si>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</si>
  <si>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</si>
  <si>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</si>
  <si>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</si>
  <si>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</si>
  <si>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</si>
  <si>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</si>
  <si>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</si>
  <si>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</si>
  <si>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</si>
  <si>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</si>
  <si>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</si>
  <si>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</si>
  <si>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</si>
  <si>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</si>
  <si>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</si>
  <si>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</si>
  <si>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</si>
  <si>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</si>
  <si>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</si>
  <si>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</si>
  <si>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</si>
  <si>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</si>
  <si>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</si>
  <si>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</si>
  <si>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</si>
  <si>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</si>
  <si>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</si>
  <si>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</si>
  <si>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</si>
  <si>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</si>
  <si>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</si>
  <si>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</si>
  <si>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</si>
  <si>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</si>
  <si>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</si>
  <si>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</si>
  <si>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</si>
  <si>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</si>
  <si>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</si>
  <si>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</si>
  <si>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</si>
  <si>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</si>
  <si>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</si>
  <si>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</si>
  <si>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</si>
  <si>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</si>
  <si>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</si>
  <si>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</si>
  <si>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</si>
  <si>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</si>
  <si>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</si>
  <si>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</si>
  <si>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</si>
  <si>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</si>
  <si>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</si>
  <si>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</si>
  <si>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</si>
  <si>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</si>
  <si>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</si>
  <si>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</si>
  <si>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</si>
  <si>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</si>
  <si>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</si>
  <si>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</si>
  <si>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</si>
  <si>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</si>
  <si>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</si>
  <si>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</si>
  <si>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</si>
  <si>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</si>
  <si>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</si>
  <si>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</si>
  <si>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</si>
  <si>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</si>
  <si>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</si>
  <si>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</si>
  <si>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</si>
  <si>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</si>
  <si>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</si>
  <si>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</si>
  <si>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</si>
  <si>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</si>
  <si>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</si>
  <si>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</si>
  <si>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</si>
  <si>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</si>
  <si>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</si>
  <si>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</si>
  <si>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</si>
  <si>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</si>
  <si>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</si>
  <si>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</si>
  <si>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</si>
  <si>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</si>
  <si>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</si>
  <si>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</si>
  <si>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</si>
  <si>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</si>
  <si>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</si>
  <si>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</si>
  <si>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</si>
  <si>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</si>
  <si>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</si>
  <si>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</si>
  <si>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</si>
  <si>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</si>
  <si>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</si>
  <si>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</si>
  <si>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</si>
  <si>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</si>
  <si>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</si>
  <si>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</si>
  <si>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</si>
  <si>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</si>
  <si>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</si>
  <si>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</si>
  <si>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</si>
  <si>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</si>
  <si>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</si>
  <si>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</si>
  <si>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</si>
  <si>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</si>
  <si>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</si>
  <si>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</si>
  <si>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</si>
  <si>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</si>
  <si>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</si>
  <si>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</si>
  <si>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</si>
  <si>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</si>
  <si>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</si>
  <si>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</si>
  <si>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</si>
  <si>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</si>
  <si>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</si>
  <si>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</si>
  <si>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</si>
  <si>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</si>
  <si>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</si>
  <si>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</si>
  <si>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</si>
  <si>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</si>
  <si>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</si>
  <si>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</si>
  <si>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</si>
  <si>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</si>
  <si>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</si>
  <si>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</si>
  <si>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</si>
  <si>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</si>
  <si>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</si>
  <si>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OSS - PROVISIONING DESAIN</t>
  </si>
  <si>
    <t>PRE_PI</t>
  </si>
  <si>
    <t>Provisioning Designed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</si>
  <si>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</si>
  <si>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</si>
  <si>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</si>
  <si>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</si>
  <si>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</si>
  <si>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</si>
  <si>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</si>
  <si>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</si>
  <si>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</si>
  <si>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</si>
  <si>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</si>
  <si>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</si>
  <si>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</si>
  <si>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</si>
  <si>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</si>
  <si>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</si>
  <si>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</si>
  <si>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</si>
  <si>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</si>
  <si>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</si>
  <si>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</si>
  <si>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</si>
  <si>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</si>
  <si>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</si>
  <si>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</si>
  <si>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</si>
  <si>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</si>
  <si>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</si>
  <si>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</si>
  <si>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</si>
  <si>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</si>
  <si>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</si>
  <si>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</si>
  <si>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</si>
  <si>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</si>
  <si>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</si>
  <si>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</si>
  <si>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</si>
  <si>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</si>
  <si>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</si>
  <si>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</si>
  <si>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</si>
  <si>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</si>
  <si>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</si>
  <si>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</si>
  <si>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</si>
  <si>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</si>
  <si>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</si>
  <si>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</si>
  <si>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</si>
  <si>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</si>
  <si>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</si>
  <si>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</si>
  <si>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</si>
  <si>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</si>
  <si>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</si>
  <si>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</si>
  <si>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</si>
  <si>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</si>
  <si>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</si>
  <si>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</si>
  <si>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</si>
  <si>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</si>
  <si>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</si>
  <si>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</si>
  <si>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</si>
  <si>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</si>
  <si>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</si>
  <si>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</si>
  <si>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</si>
  <si>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</si>
  <si>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</si>
  <si>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</si>
  <si>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</si>
  <si>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</si>
  <si>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</si>
  <si>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</si>
  <si>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</si>
  <si>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</si>
  <si>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</si>
  <si>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</si>
  <si>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</si>
  <si>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</si>
  <si>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</si>
  <si>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</si>
  <si>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</si>
  <si>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</si>
  <si>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</si>
  <si>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</si>
  <si>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</si>
  <si>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</si>
  <si>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</si>
  <si>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</si>
  <si>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</si>
  <si>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</si>
  <si>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</si>
  <si>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</si>
  <si>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</si>
  <si>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</si>
  <si>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</si>
  <si>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</si>
  <si>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</si>
  <si>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</si>
  <si>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</si>
  <si>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</si>
  <si>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</si>
  <si>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</si>
  <si>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</si>
  <si>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</si>
  <si>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</si>
  <si>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</si>
  <si>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</si>
  <si>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</si>
  <si>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</si>
  <si>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</si>
  <si>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</si>
  <si>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</si>
  <si>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</si>
  <si>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</si>
  <si>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</si>
  <si>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</si>
  <si>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</si>
  <si>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</si>
  <si>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</si>
  <si>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</si>
  <si>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</si>
  <si>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</si>
  <si>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</si>
  <si>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</si>
  <si>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</si>
  <si>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</si>
  <si>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</si>
  <si>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</si>
  <si>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</si>
  <si>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</si>
  <si>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</si>
  <si>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</si>
  <si>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</si>
  <si>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</si>
  <si>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</si>
  <si>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</si>
  <si>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</si>
  <si>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</si>
  <si>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</si>
  <si>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</si>
  <si>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</si>
  <si>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</si>
  <si>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</si>
  <si>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</si>
  <si>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</si>
  <si>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</si>
  <si>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</si>
  <si>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</si>
  <si>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</si>
  <si>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</si>
  <si>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</si>
  <si>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</si>
  <si>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</si>
  <si>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</si>
  <si>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</si>
  <si>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</si>
  <si>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</si>
  <si>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</si>
  <si>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</si>
  <si>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</si>
  <si>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</si>
  <si>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</si>
  <si>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</si>
  <si>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</si>
  <si>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</si>
  <si>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</si>
  <si>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</si>
  <si>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</si>
  <si>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</si>
  <si>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</si>
  <si>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</si>
  <si>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</si>
  <si>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</si>
  <si>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</si>
  <si>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</si>
  <si>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</si>
  <si>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</si>
  <si>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</si>
  <si>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</si>
  <si>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</si>
  <si>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</si>
  <si>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</si>
  <si>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</si>
  <si>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</si>
  <si>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</si>
  <si>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</si>
  <si>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</si>
  <si>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</si>
  <si>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</si>
  <si>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</si>
  <si>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</si>
  <si>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</si>
  <si>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</si>
  <si>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</si>
  <si>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</si>
  <si>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</si>
  <si>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</si>
  <si>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</si>
  <si>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</si>
  <si>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</si>
  <si>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</si>
  <si>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</si>
  <si>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</si>
  <si>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</si>
  <si>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</si>
  <si>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</si>
  <si>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</si>
  <si>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</si>
  <si>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</si>
  <si>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</si>
  <si>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</si>
  <si>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</si>
  <si>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</si>
  <si>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</si>
  <si>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</si>
  <si>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</si>
  <si>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</si>
  <si>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</si>
  <si>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</si>
  <si>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</si>
  <si>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</si>
  <si>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</si>
  <si>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</si>
  <si>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</si>
  <si>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</si>
  <si>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</si>
  <si>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</si>
  <si>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</si>
  <si>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</si>
  <si>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</si>
  <si>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</si>
  <si>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</si>
  <si>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</si>
  <si>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</si>
  <si>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</si>
  <si>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</si>
  <si>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</si>
  <si>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</si>
  <si>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</si>
  <si>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</si>
  <si>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</si>
  <si>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</si>
  <si>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</si>
  <si>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</si>
  <si>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</si>
  <si>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</si>
  <si>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</si>
  <si>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</si>
  <si>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</si>
  <si>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</si>
  <si>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</si>
  <si>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</si>
  <si>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</si>
  <si>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</si>
  <si>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</si>
  <si>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</si>
  <si>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</si>
  <si>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</si>
  <si>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</si>
  <si>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</si>
  <si>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</si>
  <si>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</si>
  <si>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</si>
  <si>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</si>
  <si>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</si>
  <si>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</si>
  <si>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</si>
  <si>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</si>
  <si>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</si>
  <si>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</si>
  <si>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</si>
  <si>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</si>
  <si>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</si>
  <si>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</si>
  <si>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</si>
  <si>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</si>
  <si>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</si>
  <si>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</si>
  <si>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</si>
  <si>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</si>
  <si>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</si>
  <si>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</si>
  <si>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</si>
  <si>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</si>
  <si>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</si>
  <si>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</si>
  <si>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</si>
  <si>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</si>
  <si>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</si>
  <si>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</si>
  <si>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</si>
  <si>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</si>
  <si>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</si>
  <si>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</si>
  <si>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</si>
  <si>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</si>
  <si>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</si>
  <si>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</si>
  <si>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</si>
  <si>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</si>
  <si>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</si>
  <si>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</si>
  <si>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</si>
  <si>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</si>
  <si>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</si>
  <si>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</si>
  <si>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</si>
  <si>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</si>
  <si>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</si>
  <si>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</si>
  <si>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</si>
  <si>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</si>
  <si>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</si>
  <si>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</si>
  <si>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</si>
  <si>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</si>
  <si>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</si>
  <si>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</si>
  <si>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</si>
  <si>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</si>
  <si>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</si>
  <si>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</si>
  <si>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</si>
  <si>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</si>
  <si>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</si>
  <si>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</si>
  <si>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</si>
  <si>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</si>
  <si>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</si>
  <si>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</si>
  <si>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</si>
  <si>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</si>
  <si>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</si>
  <si>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</si>
  <si>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</si>
  <si>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</si>
  <si>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</si>
  <si>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</si>
  <si>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</si>
  <si>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</si>
  <si>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</si>
  <si>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</si>
  <si>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</si>
  <si>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</si>
  <si>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</si>
  <si>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</si>
  <si>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</si>
  <si>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</si>
  <si>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</si>
  <si>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</si>
  <si>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</si>
  <si>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</si>
  <si>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</si>
  <si>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</si>
  <si>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</si>
  <si>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</si>
  <si>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</si>
  <si>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</si>
  <si>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</si>
  <si>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</si>
  <si>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</si>
  <si>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</si>
  <si>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</si>
  <si>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</si>
  <si>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</si>
  <si>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</si>
  <si>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</si>
  <si>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</si>
  <si>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</si>
  <si>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</si>
  <si>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</si>
  <si>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</si>
  <si>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</si>
  <si>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</si>
  <si>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</si>
  <si>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</si>
  <si>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</si>
  <si>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</si>
  <si>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</si>
  <si>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</si>
  <si>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</si>
  <si>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</si>
  <si>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</si>
  <si>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</si>
  <si>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</si>
  <si>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</si>
  <si>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</si>
  <si>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</si>
  <si>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</si>
  <si>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</si>
  <si>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</si>
  <si>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</si>
  <si>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</si>
  <si>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</si>
  <si>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</si>
  <si>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</si>
  <si>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</si>
  <si>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</si>
  <si>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</si>
  <si>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</si>
  <si>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</si>
  <si>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</si>
  <si>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</si>
  <si>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</si>
  <si>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</si>
  <si>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</si>
  <si>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</si>
  <si>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</si>
  <si>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</si>
  <si>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</si>
  <si>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</si>
  <si>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</si>
  <si>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</si>
  <si>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</si>
  <si>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</si>
  <si>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</si>
  <si>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</si>
  <si>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</si>
  <si>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</si>
  <si>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</si>
  <si>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</si>
  <si>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</si>
  <si>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</si>
  <si>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</si>
  <si>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</si>
  <si>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</si>
  <si>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</si>
  <si>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</si>
  <si>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</si>
  <si>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</si>
  <si>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</si>
  <si>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</si>
  <si>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</si>
  <si>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</si>
  <si>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</si>
  <si>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</si>
  <si>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</si>
  <si>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</si>
  <si>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</si>
  <si>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</si>
  <si>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</si>
  <si>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</si>
  <si>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</si>
  <si>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</si>
  <si>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</si>
  <si>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</si>
  <si>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</si>
  <si>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</si>
  <si>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</si>
  <si>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</si>
  <si>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</si>
  <si>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</si>
  <si>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</si>
  <si>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</si>
  <si>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</si>
  <si>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</si>
  <si>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</si>
  <si>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</si>
  <si>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</si>
  <si>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</si>
  <si>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</si>
  <si>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</si>
  <si>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</si>
  <si>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</si>
  <si>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</si>
  <si>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</si>
  <si>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</si>
  <si>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</si>
  <si>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</si>
  <si>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</si>
  <si>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</si>
  <si>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</si>
  <si>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</si>
  <si>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</si>
  <si>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</si>
  <si>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</si>
  <si>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</si>
  <si>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</si>
  <si>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</si>
  <si>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</si>
  <si>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</si>
  <si>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</si>
  <si>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</si>
  <si>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</si>
  <si>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</si>
  <si>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</si>
  <si>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</si>
  <si>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</si>
  <si>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</si>
  <si>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</si>
  <si>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</si>
  <si>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</si>
  <si>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</si>
  <si>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</si>
  <si>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</si>
  <si>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</si>
  <si>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</si>
  <si>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</si>
  <si>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</si>
  <si>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</si>
  <si>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</si>
  <si>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</si>
  <si>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</si>
  <si>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</si>
  <si>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</si>
  <si>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</si>
  <si>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</si>
  <si>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</si>
  <si>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</si>
  <si>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</si>
  <si>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</si>
  <si>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</si>
  <si>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</si>
  <si>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</si>
  <si>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</si>
  <si>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</si>
  <si>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</si>
  <si>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</si>
  <si>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</si>
  <si>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</si>
  <si>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</si>
  <si>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</si>
  <si>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</si>
  <si>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</si>
  <si>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</si>
  <si>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</si>
  <si>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</si>
  <si>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</si>
  <si>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</si>
  <si>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</si>
  <si>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</si>
  <si>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</si>
  <si>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</si>
  <si>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</si>
  <si>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</si>
  <si>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</si>
  <si>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</si>
  <si>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</si>
  <si>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</si>
  <si>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</si>
  <si>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</si>
  <si>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</si>
  <si>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</si>
  <si>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</si>
  <si>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</si>
  <si>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</si>
  <si>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</si>
  <si>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</si>
  <si>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</si>
  <si>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</si>
  <si>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</si>
  <si>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</si>
  <si>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</si>
  <si>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</si>
  <si>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</si>
  <si>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</si>
  <si>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</si>
  <si>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</si>
  <si>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</si>
  <si>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</si>
  <si>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</si>
  <si>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</si>
  <si>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</si>
  <si>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</si>
  <si>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</si>
  <si>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</si>
  <si>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</si>
  <si>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</si>
  <si>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</si>
  <si>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</si>
  <si>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</si>
  <si>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</si>
  <si>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</si>
  <si>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</si>
  <si>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</si>
  <si>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</si>
  <si>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</si>
  <si>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</si>
  <si>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</si>
  <si>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</si>
  <si>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</si>
  <si>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</si>
  <si>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</si>
  <si>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</si>
  <si>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</si>
  <si>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</si>
  <si>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</si>
  <si>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</si>
  <si>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</si>
  <si>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</si>
  <si>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</si>
  <si>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</si>
  <si>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</si>
  <si>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</si>
  <si>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</si>
  <si>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</si>
  <si>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</si>
  <si>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</si>
  <si>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</si>
  <si>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</si>
  <si>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</si>
  <si>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</si>
  <si>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</si>
  <si>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</si>
  <si>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</si>
  <si>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</si>
  <si>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</si>
  <si>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</si>
  <si>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</si>
  <si>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</si>
  <si>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</si>
  <si>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</si>
  <si>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</si>
  <si>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</si>
  <si>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</si>
  <si>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</si>
  <si>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</si>
  <si>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</si>
  <si>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</si>
  <si>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</si>
  <si>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</si>
  <si>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</si>
  <si>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</si>
  <si>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</si>
  <si>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</si>
  <si>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</si>
  <si>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</si>
  <si>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</si>
  <si>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</si>
  <si>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</si>
  <si>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</si>
  <si>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</si>
  <si>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</si>
  <si>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</si>
  <si>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</si>
  <si>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</si>
  <si>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</si>
  <si>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</si>
  <si>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</si>
  <si>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</si>
  <si>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</si>
  <si>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</si>
  <si>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</si>
  <si>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</si>
  <si>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</si>
  <si>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</si>
  <si>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</si>
  <si>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</si>
  <si>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</si>
  <si>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</si>
  <si>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</si>
  <si>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</si>
  <si>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</si>
  <si>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</si>
  <si>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</si>
  <si>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</si>
  <si>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</si>
  <si>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</si>
  <si>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</si>
  <si>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</si>
  <si>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</si>
  <si>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</si>
  <si>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</si>
  <si>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</si>
  <si>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</si>
  <si>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</si>
  <si>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</si>
  <si>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</si>
  <si>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</si>
  <si>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</si>
  <si>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</si>
  <si>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</si>
  <si>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</si>
  <si>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</si>
  <si>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</si>
  <si>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</si>
  <si>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</si>
  <si>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</si>
  <si>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</si>
  <si>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</si>
  <si>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</si>
  <si>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</si>
  <si>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</si>
  <si>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</si>
  <si>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</si>
  <si>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</si>
  <si>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</si>
  <si>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</si>
  <si>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</si>
  <si>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</si>
  <si>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</si>
  <si>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</si>
  <si>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</si>
  <si>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</si>
  <si>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</si>
  <si>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</si>
  <si>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</si>
  <si>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</si>
  <si>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</si>
  <si>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</si>
  <si>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</si>
  <si>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</si>
  <si>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</si>
  <si>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</si>
  <si>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</si>
  <si>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</si>
  <si>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</si>
  <si>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</si>
  <si>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</si>
  <si>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</si>
  <si>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</si>
  <si>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</si>
  <si>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</si>
  <si>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</si>
  <si>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</si>
  <si>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</si>
  <si>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</si>
  <si>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</si>
  <si>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</si>
  <si>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</si>
  <si>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</si>
  <si>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</si>
  <si>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</si>
  <si>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</si>
  <si>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</si>
  <si>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</si>
  <si>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</si>
  <si>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</si>
  <si>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</si>
  <si>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</si>
  <si>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</si>
  <si>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</si>
  <si>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</si>
  <si>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</si>
  <si>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</si>
  <si>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</si>
  <si>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</si>
  <si>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</si>
  <si>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</si>
  <si>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</si>
  <si>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</si>
  <si>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</si>
  <si>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</si>
  <si>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</si>
  <si>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</si>
  <si>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</si>
  <si>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</si>
  <si>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</si>
  <si>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</si>
  <si>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</si>
  <si>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</si>
  <si>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</si>
  <si>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</si>
  <si>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</si>
  <si>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</si>
  <si>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</si>
  <si>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</si>
  <si>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</si>
  <si>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</si>
  <si>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</si>
  <si>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</si>
  <si>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</si>
  <si>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</si>
  <si>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</si>
  <si>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</si>
  <si>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</si>
  <si>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</si>
  <si>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</si>
  <si>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</si>
  <si>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</si>
  <si>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</si>
  <si>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</si>
  <si>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</si>
  <si>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</si>
  <si>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</si>
  <si>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</si>
  <si>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</si>
  <si>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</si>
  <si>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</si>
  <si>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</si>
  <si>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</si>
  <si>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</si>
  <si>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</si>
  <si>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</si>
  <si>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</si>
  <si>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</si>
  <si>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</si>
  <si>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</si>
  <si>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</si>
  <si>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</si>
  <si>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</si>
  <si>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</si>
  <si>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</si>
  <si>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</si>
  <si>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</si>
  <si>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</si>
  <si>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Provisioning Failed|WFM|INF009828650|PP_-7.203566400000001,112.57430889999999_PP PEL H1-3 TGL 16 Okt 2026, Pelanggan minta pe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</si>
  <si>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</si>
  <si>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</si>
  <si>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</si>
  <si>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</si>
  <si>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</si>
  <si>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</si>
  <si>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</si>
  <si>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</si>
  <si>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</si>
  <si>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</si>
  <si>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</si>
  <si>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</si>
  <si>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</si>
  <si>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</si>
  <si>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</si>
  <si>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</si>
  <si>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</si>
  <si>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</si>
  <si>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</si>
  <si>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</si>
  <si>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</si>
  <si>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</si>
  <si>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</si>
  <si>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</si>
  <si>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</si>
  <si>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</si>
  <si>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</si>
  <si>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</si>
  <si>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</si>
  <si>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</si>
  <si>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</si>
  <si>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</si>
  <si>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</si>
  <si>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</si>
  <si>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</si>
  <si>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</si>
  <si>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</si>
  <si>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</si>
  <si>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</si>
  <si>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</si>
  <si>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</si>
  <si>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</si>
  <si>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</si>
  <si>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</si>
  <si>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</si>
  <si>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</si>
  <si>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</si>
  <si>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</si>
  <si>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</si>
  <si>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</si>
  <si>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</si>
  <si>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</si>
  <si>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</si>
  <si>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</si>
  <si>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</si>
  <si>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</si>
  <si>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Provisioning Failed|WFM|INF009825643|batal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</si>
  <si>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</si>
  <si>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</si>
  <si>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</si>
  <si>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</si>
  <si>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</si>
  <si>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</si>
  <si>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</si>
  <si>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</si>
  <si>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</si>
  <si>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</si>
  <si>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</si>
  <si>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</si>
  <si>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</si>
  <si>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</si>
  <si>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</si>
  <si>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</si>
  <si>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</si>
  <si>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</si>
  <si>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</si>
  <si>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</si>
  <si>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</si>
  <si>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</si>
  <si>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</si>
  <si>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</si>
  <si>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</si>
  <si>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</si>
  <si>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</si>
  <si>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</si>
  <si>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</si>
  <si>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</si>
  <si>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</si>
  <si>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Provisioning Failed|WFM|INF009851356|salah tagging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</si>
  <si>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</si>
  <si>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</si>
  <si>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</si>
  <si>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</si>
  <si>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</si>
  <si>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</si>
  <si>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</si>
  <si>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</si>
  <si>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</si>
  <si>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</si>
  <si>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</si>
  <si>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</si>
  <si>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</si>
  <si>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</si>
  <si>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</si>
  <si>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</si>
  <si>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</si>
  <si>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</si>
  <si>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</si>
  <si>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</si>
  <si>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</si>
  <si>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</si>
  <si>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</si>
  <si>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</si>
  <si>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</si>
  <si>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</si>
  <si>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</si>
  <si>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</si>
  <si>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</si>
  <si>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</si>
  <si>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</si>
  <si>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</si>
  <si>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</si>
  <si>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</si>
  <si>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</si>
  <si>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</si>
  <si>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</si>
  <si>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</si>
  <si>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</si>
  <si>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</si>
  <si>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</si>
  <si>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</si>
  <si>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</si>
  <si>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</si>
  <si>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</si>
  <si>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</si>
  <si>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</si>
  <si>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</si>
  <si>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</si>
  <si>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</si>
  <si>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</si>
  <si>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</si>
  <si>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</si>
  <si>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</si>
  <si>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</si>
  <si>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</si>
  <si>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</si>
  <si>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</si>
  <si>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</si>
  <si>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</si>
  <si>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</si>
  <si>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</si>
  <si>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</si>
  <si>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</si>
  <si>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</si>
  <si>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</si>
  <si>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</si>
  <si>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</si>
  <si>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</si>
  <si>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</si>
  <si>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</si>
  <si>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</si>
  <si>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</si>
  <si>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</si>
  <si>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</si>
  <si>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</si>
  <si>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</si>
  <si>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</si>
  <si>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</si>
  <si>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</si>
  <si>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</si>
  <si>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</si>
  <si>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</si>
  <si>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</si>
  <si>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</si>
  <si>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</si>
  <si>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</si>
  <si>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</si>
  <si>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</si>
  <si>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</si>
  <si>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</si>
  <si>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</si>
  <si>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</si>
  <si>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</si>
  <si>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</si>
  <si>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</si>
  <si>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</si>
  <si>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</si>
  <si>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</si>
  <si>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</si>
  <si>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</si>
  <si>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</si>
  <si>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</si>
  <si>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</si>
  <si>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</si>
  <si>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</si>
  <si>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</si>
  <si>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</si>
  <si>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</si>
  <si>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</si>
  <si>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</si>
  <si>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</si>
  <si>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</si>
  <si>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</si>
  <si>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</si>
  <si>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</si>
  <si>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</si>
  <si>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</si>
  <si>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</si>
  <si>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</si>
  <si>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</si>
  <si>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</si>
  <si>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</si>
  <si>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</si>
  <si>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</si>
  <si>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</si>
  <si>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</si>
  <si>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</si>
  <si>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</si>
  <si>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</si>
  <si>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</si>
  <si>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</si>
  <si>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</si>
  <si>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</si>
  <si>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</si>
  <si>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</si>
  <si>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</si>
  <si>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</si>
  <si>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</si>
  <si>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</si>
  <si>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</si>
  <si>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</si>
  <si>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</si>
  <si>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</si>
  <si>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</si>
  <si>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</si>
  <si>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</si>
  <si>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</si>
  <si>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</si>
  <si>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</si>
  <si>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</si>
  <si>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</si>
  <si>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</si>
  <si>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</si>
  <si>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</si>
  <si>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</si>
  <si>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</si>
  <si>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</si>
  <si>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</si>
  <si>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</si>
  <si>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</si>
  <si>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</si>
  <si>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</si>
  <si>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</si>
  <si>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</si>
  <si>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</si>
  <si>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</si>
  <si>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</si>
  <si>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</si>
  <si>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</si>
  <si>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</si>
  <si>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</si>
  <si>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</si>
  <si>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</si>
  <si>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</si>
  <si>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</si>
  <si>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</si>
  <si>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</si>
  <si>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</si>
  <si>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</si>
  <si>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</si>
  <si>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</si>
  <si>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</si>
  <si>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</si>
  <si>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</si>
  <si>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</si>
  <si>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</si>
  <si>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</si>
  <si>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</si>
  <si>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</si>
  <si>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</si>
  <si>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</si>
  <si>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</si>
  <si>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</si>
  <si>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</si>
  <si>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</si>
  <si>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</si>
  <si>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</si>
  <si>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</si>
  <si>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</si>
  <si>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</si>
  <si>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</si>
  <si>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</si>
  <si>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</si>
  <si>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</si>
  <si>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</si>
  <si>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</si>
  <si>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</si>
  <si>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</si>
  <si>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</si>
  <si>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</si>
  <si>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</si>
  <si>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</si>
  <si>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</si>
  <si>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</si>
  <si>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</si>
  <si>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</si>
  <si>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</si>
  <si>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</si>
  <si>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</si>
  <si>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</si>
  <si>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</si>
  <si>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</si>
  <si>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</si>
  <si>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</si>
  <si>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</si>
  <si>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</si>
  <si>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</si>
  <si>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</si>
  <si>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</si>
  <si>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</si>
  <si>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</si>
  <si>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</si>
  <si>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</si>
  <si>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</si>
  <si>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</si>
  <si>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</si>
  <si>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</si>
  <si>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</si>
  <si>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</si>
  <si>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</si>
  <si>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</si>
  <si>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</si>
  <si>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</si>
  <si>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</si>
  <si>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</si>
  <si>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</si>
  <si>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</si>
  <si>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</si>
  <si>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</si>
  <si>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</si>
  <si>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</si>
  <si>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</si>
  <si>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</si>
  <si>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</si>
  <si>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</si>
  <si>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</si>
  <si>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</si>
  <si>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</si>
  <si>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</si>
  <si>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</si>
  <si>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</si>
  <si>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</si>
  <si>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</si>
  <si>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</si>
  <si>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</si>
  <si>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</si>
  <si>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</si>
  <si>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</si>
  <si>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</si>
  <si>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</si>
  <si>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</si>
  <si>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</si>
  <si>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</si>
  <si>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</si>
  <si>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</si>
  <si>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</si>
  <si>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</si>
  <si>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</si>
  <si>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</si>
  <si>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</si>
  <si>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</si>
  <si>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</si>
  <si>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</si>
  <si>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</si>
  <si>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</si>
  <si>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</si>
  <si>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</si>
  <si>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</si>
  <si>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</si>
  <si>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</si>
  <si>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</si>
  <si>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</si>
  <si>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</si>
  <si>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</si>
  <si>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</si>
  <si>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</si>
  <si>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</si>
  <si>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</si>
  <si>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</si>
  <si>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</si>
  <si>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</si>
  <si>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</si>
  <si>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</si>
  <si>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</si>
  <si>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</si>
  <si>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</si>
  <si>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</si>
  <si>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</si>
  <si>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</si>
  <si>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</si>
  <si>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</si>
  <si>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</si>
  <si>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</si>
  <si>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</si>
  <si>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</si>
  <si>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</si>
  <si>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</si>
  <si>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</si>
  <si>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</si>
  <si>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</si>
  <si>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</si>
  <si>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</si>
  <si>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</si>
  <si>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</si>
  <si>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</si>
  <si>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</si>
  <si>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</si>
  <si>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</si>
  <si>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</si>
  <si>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</si>
  <si>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</si>
  <si>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</si>
  <si>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</si>
  <si>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</si>
  <si>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</si>
  <si>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</si>
  <si>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</si>
  <si>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</si>
  <si>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</si>
  <si>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</si>
  <si>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</si>
  <si>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</si>
  <si>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</si>
  <si>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</si>
  <si>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</si>
  <si>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</si>
  <si>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</si>
  <si>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</si>
  <si>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</si>
  <si>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</si>
  <si>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</si>
  <si>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</si>
  <si>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</si>
  <si>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</si>
  <si>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</si>
  <si>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</si>
  <si>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</si>
  <si>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</si>
  <si>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</si>
  <si>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</si>
  <si>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</si>
  <si>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</si>
  <si>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</si>
  <si>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</si>
  <si>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</si>
  <si>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</si>
  <si>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</si>
  <si>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</si>
  <si>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</si>
  <si>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</si>
  <si>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</si>
  <si>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</si>
  <si>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</si>
  <si>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</si>
  <si>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</si>
  <si>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</si>
  <si>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</si>
  <si>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</si>
  <si>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</si>
  <si>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</si>
  <si>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</si>
  <si>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</si>
  <si>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</si>
  <si>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</si>
  <si>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</si>
  <si>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</si>
  <si>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</si>
  <si>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</si>
  <si>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</si>
  <si>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</si>
  <si>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</si>
  <si>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</si>
  <si>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</si>
  <si>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</si>
  <si>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</si>
  <si>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</si>
  <si>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</si>
  <si>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</si>
  <si>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</si>
  <si>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</si>
  <si>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</si>
  <si>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</si>
  <si>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</si>
  <si>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</si>
  <si>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</si>
  <si>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</si>
  <si>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</si>
  <si>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</si>
  <si>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</si>
  <si>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</si>
  <si>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</si>
  <si>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</si>
  <si>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</si>
  <si>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</si>
  <si>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</si>
  <si>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</si>
  <si>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</si>
  <si>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</si>
  <si>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</si>
  <si>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</si>
  <si>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</si>
  <si>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</si>
  <si>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</si>
  <si>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</si>
  <si>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</si>
  <si>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</si>
  <si>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</si>
  <si>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PI_OK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</si>
  <si>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</si>
  <si>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</si>
  <si>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</si>
  <si>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</si>
  <si>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</si>
  <si>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</si>
  <si>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</si>
  <si>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</si>
  <si>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</si>
  <si>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</si>
  <si>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</si>
  <si>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</si>
  <si>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</si>
  <si>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</si>
  <si>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</si>
  <si>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MIE - INVALID SURVEY - Pelanggan Minta Batal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</si>
  <si>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</si>
  <si>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</si>
  <si>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</si>
  <si>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</si>
  <si>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</si>
  <si>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</si>
  <si>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</si>
  <si>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</si>
  <si>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</si>
  <si>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</si>
  <si>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</si>
  <si>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</si>
  <si>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</si>
  <si>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</si>
  <si>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</si>
  <si>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</si>
  <si>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</si>
  <si>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</si>
  <si>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</si>
  <si>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</si>
  <si>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</si>
  <si>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</si>
  <si>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</si>
  <si>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</si>
  <si>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</si>
  <si>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</si>
  <si>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</si>
  <si>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</si>
  <si>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</si>
  <si>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</si>
  <si>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</si>
  <si>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</si>
  <si>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</si>
  <si>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</si>
  <si>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</si>
  <si>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</si>
  <si>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</si>
  <si>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</si>
  <si>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</si>
  <si>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</si>
  <si>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</si>
  <si>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</si>
  <si>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</si>
  <si>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</si>
  <si>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</si>
  <si>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</si>
  <si>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</si>
  <si>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</si>
  <si>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</si>
  <si>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</si>
  <si>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Provisioning Failed|WFM|INF009881685|PP_-7.8142488,110.36043799999999_manja tanggal 25 Oktober 2026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</si>
  <si>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</si>
  <si>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</si>
  <si>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</si>
  <si>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</si>
  <si>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</si>
  <si>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</si>
  <si>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</si>
  <si>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</si>
  <si>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</si>
  <si>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</si>
  <si>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</si>
  <si>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</si>
  <si>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</si>
  <si>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</si>
  <si>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</si>
  <si>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</si>
  <si>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</si>
  <si>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</si>
  <si>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</si>
  <si>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</si>
  <si>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</si>
  <si>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</si>
  <si>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</si>
  <si>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</si>
  <si>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</si>
  <si>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</si>
  <si>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</si>
  <si>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</si>
  <si>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</si>
  <si>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</si>
  <si>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</si>
  <si>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</si>
  <si>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</si>
  <si>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</si>
  <si>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</si>
  <si>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</si>
  <si>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</si>
  <si>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</si>
  <si>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</si>
  <si>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</si>
  <si>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</si>
  <si>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</si>
  <si>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</si>
  <si>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</si>
  <si>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</si>
  <si>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</si>
  <si>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</si>
  <si>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</si>
  <si>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</si>
  <si>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</si>
  <si>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</si>
  <si>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</si>
  <si>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</si>
  <si>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</si>
  <si>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</si>
  <si>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</si>
  <si>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</si>
  <si>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</si>
  <si>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</si>
  <si>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</si>
  <si>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</si>
  <si>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</si>
  <si>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</si>
  <si>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</si>
  <si>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</si>
  <si>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</si>
  <si>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</si>
  <si>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</si>
  <si>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</si>
  <si>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</si>
  <si>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</si>
  <si>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</si>
  <si>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</si>
  <si>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</si>
  <si>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</si>
  <si>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</si>
  <si>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</si>
  <si>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</si>
  <si>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</si>
  <si>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</si>
  <si>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</si>
  <si>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</si>
  <si>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</si>
  <si>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</si>
  <si>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</si>
  <si>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</si>
  <si>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</si>
  <si>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</si>
  <si>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</si>
  <si>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</si>
  <si>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</si>
  <si>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</si>
  <si>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</si>
  <si>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</si>
  <si>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</si>
  <si>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</si>
  <si>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</si>
  <si>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</si>
  <si>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</si>
  <si>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</si>
  <si>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</si>
  <si>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</si>
  <si>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</si>
  <si>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</si>
  <si>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</si>
  <si>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</si>
  <si>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</si>
  <si>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</si>
  <si>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</si>
  <si>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</si>
  <si>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</si>
  <si>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</si>
  <si>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</si>
  <si>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</si>
  <si>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</si>
  <si>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</si>
  <si>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</si>
  <si>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</si>
  <si>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</si>
  <si>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</si>
  <si>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</si>
  <si>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</si>
  <si>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</si>
  <si>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</si>
  <si>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</si>
  <si>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</si>
  <si>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</si>
  <si>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</si>
  <si>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</si>
  <si>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</si>
  <si>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</si>
  <si>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</si>
  <si>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</si>
  <si>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</si>
  <si>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</si>
  <si>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</si>
  <si>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</si>
  <si>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</si>
  <si>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</si>
  <si>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</si>
  <si>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</si>
  <si>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</si>
  <si>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</si>
  <si>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</si>
  <si>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</si>
  <si>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</si>
  <si>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</si>
  <si>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</si>
  <si>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</si>
  <si>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</si>
  <si>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</si>
  <si>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</si>
  <si>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</si>
  <si>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</si>
  <si>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</si>
  <si>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</si>
  <si>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</si>
  <si>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</si>
  <si>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</si>
  <si>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</si>
  <si>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</si>
  <si>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</si>
  <si>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</si>
  <si>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</si>
  <si>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</si>
  <si>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</si>
  <si>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</si>
  <si>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</si>
  <si>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</si>
  <si>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</si>
  <si>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</si>
  <si>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</si>
  <si>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</si>
  <si>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</si>
  <si>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</si>
  <si>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</si>
  <si>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</si>
  <si>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</si>
  <si>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</si>
  <si>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</si>
  <si>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</si>
  <si>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</si>
  <si>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</si>
  <si>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</si>
  <si>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</si>
  <si>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</si>
  <si>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</si>
  <si>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</si>
  <si>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</si>
  <si>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</si>
  <si>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</si>
  <si>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</si>
  <si>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</si>
  <si>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</si>
  <si>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</si>
  <si>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</si>
  <si>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</si>
  <si>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</si>
  <si>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</si>
  <si>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</si>
  <si>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</si>
  <si>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</si>
  <si>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</si>
  <si>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</si>
  <si>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</si>
  <si>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</si>
  <si>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</si>
  <si>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</si>
  <si>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</si>
  <si>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</si>
  <si>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</si>
  <si>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</si>
  <si>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</si>
  <si>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</si>
  <si>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</si>
  <si>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</si>
  <si>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</si>
  <si>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</si>
  <si>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</si>
  <si>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</si>
  <si>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</si>
  <si>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</si>
  <si>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</si>
  <si>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</si>
  <si>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</si>
  <si>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</si>
  <si>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</si>
  <si>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</si>
  <si>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</si>
  <si>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</si>
  <si>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</si>
  <si>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</si>
  <si>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</si>
  <si>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</si>
  <si>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</si>
  <si>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</si>
  <si>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</si>
  <si>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</si>
  <si>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</si>
  <si>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</si>
  <si>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</si>
  <si>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</si>
  <si>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</si>
  <si>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</si>
  <si>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</si>
  <si>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</si>
  <si>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</si>
  <si>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</si>
  <si>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</si>
  <si>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</si>
  <si>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</si>
  <si>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</si>
  <si>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</si>
  <si>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</si>
  <si>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</si>
  <si>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</si>
  <si>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</si>
  <si>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</si>
  <si>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</si>
  <si>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</si>
  <si>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</si>
  <si>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</si>
  <si>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</si>
  <si>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</si>
  <si>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</si>
  <si>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</si>
  <si>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</si>
  <si>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</si>
  <si>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</si>
  <si>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</si>
  <si>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</si>
  <si>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</si>
  <si>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</si>
  <si>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</si>
  <si>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</si>
  <si>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</si>
  <si>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</si>
  <si>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</si>
  <si>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</si>
  <si>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</si>
  <si>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</si>
  <si>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</si>
  <si>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</si>
  <si>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</si>
  <si>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</si>
  <si>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</si>
  <si>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</si>
  <si>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</si>
  <si>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</si>
  <si>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</si>
  <si>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</si>
  <si>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</si>
  <si>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</si>
  <si>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</si>
  <si>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</si>
  <si>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</si>
  <si>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</si>
  <si>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</si>
  <si>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</si>
  <si>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</si>
  <si>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</si>
  <si>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</si>
  <si>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</si>
  <si>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</si>
  <si>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</si>
  <si>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</si>
  <si>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</si>
  <si>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</si>
  <si>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</si>
  <si>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</si>
  <si>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</si>
  <si>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</si>
  <si>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</si>
  <si>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</si>
  <si>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</si>
  <si>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</si>
  <si>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</si>
  <si>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</si>
  <si>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</si>
  <si>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</si>
  <si>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</si>
  <si>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</si>
  <si>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</si>
  <si>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</si>
  <si>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</si>
  <si>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</si>
  <si>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</si>
  <si>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</si>
  <si>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</si>
  <si>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</si>
  <si>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</si>
  <si>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</si>
  <si>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</si>
  <si>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</si>
  <si>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</si>
  <si>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</si>
  <si>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</si>
  <si>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</si>
  <si>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</si>
  <si>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</si>
  <si>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</si>
  <si>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</si>
  <si>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</si>
  <si>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</si>
  <si>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</si>
  <si>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</si>
  <si>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</si>
  <si>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</si>
  <si>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</si>
  <si>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</si>
  <si>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</si>
  <si>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</si>
  <si>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</si>
  <si>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</si>
  <si>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</si>
  <si>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</si>
  <si>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</si>
  <si>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</si>
  <si>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</si>
  <si>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</si>
  <si>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</si>
  <si>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</si>
  <si>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</si>
  <si>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</si>
  <si>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</si>
  <si>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</si>
  <si>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</si>
  <si>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</si>
  <si>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</si>
  <si>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</si>
  <si>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</si>
  <si>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</si>
  <si>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</si>
  <si>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</si>
  <si>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</si>
  <si>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</si>
  <si>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</si>
  <si>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</si>
  <si>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</si>
  <si>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</si>
  <si>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</si>
  <si>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</si>
  <si>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</si>
  <si>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</si>
  <si>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</si>
  <si>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</si>
  <si>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</si>
  <si>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</si>
  <si>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</si>
  <si>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</si>
  <si>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</si>
  <si>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</si>
  <si>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</si>
  <si>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</si>
  <si>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</si>
  <si>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</si>
  <si>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</si>
  <si>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</si>
  <si>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</si>
  <si>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</si>
  <si>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</si>
  <si>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</si>
  <si>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</si>
  <si>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</si>
  <si>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</si>
  <si>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</si>
  <si>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</si>
  <si>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</si>
  <si>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</si>
  <si>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</si>
  <si>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</si>
  <si>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</si>
  <si>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</si>
  <si>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</si>
  <si>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</si>
  <si>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</si>
  <si>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</si>
  <si>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</si>
  <si>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</si>
  <si>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</si>
  <si>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</si>
  <si>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</si>
  <si>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</si>
  <si>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</si>
  <si>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</si>
  <si>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</si>
  <si>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</si>
  <si>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</si>
  <si>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</si>
  <si>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</si>
  <si>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</si>
  <si>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</si>
  <si>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</si>
  <si>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</si>
  <si>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</si>
  <si>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</si>
  <si>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</si>
  <si>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</si>
  <si>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</si>
  <si>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</si>
  <si>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</si>
  <si>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</si>
  <si>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</si>
  <si>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</si>
  <si>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</si>
  <si>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</si>
  <si>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</si>
  <si>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</si>
  <si>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</si>
  <si>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</si>
  <si>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</si>
  <si>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</si>
  <si>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</si>
  <si>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</si>
  <si>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</si>
  <si>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</si>
  <si>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</si>
  <si>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</si>
  <si>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</si>
  <si>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</si>
  <si>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</si>
  <si>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</si>
  <si>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</si>
  <si>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</si>
  <si>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</si>
  <si>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</si>
  <si>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</si>
  <si>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</si>
  <si>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</si>
  <si>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</si>
  <si>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</si>
  <si>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</si>
  <si>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</si>
  <si>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</si>
  <si>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</si>
  <si>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</si>
  <si>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</si>
  <si>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</si>
  <si>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</si>
  <si>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</si>
  <si>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</si>
  <si>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</si>
  <si>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</si>
  <si>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</si>
  <si>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</si>
  <si>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</si>
  <si>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</si>
  <si>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</si>
  <si>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</si>
  <si>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</si>
  <si>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</si>
  <si>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</si>
  <si>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</si>
  <si>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</si>
  <si>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</si>
  <si>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</si>
  <si>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</si>
  <si>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</si>
  <si>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</si>
  <si>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</si>
  <si>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</si>
  <si>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</si>
  <si>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</si>
  <si>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</si>
  <si>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</si>
  <si>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</si>
  <si>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</si>
  <si>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</si>
  <si>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</si>
  <si>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</si>
  <si>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</si>
  <si>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</si>
  <si>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</si>
  <si>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</si>
  <si>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</si>
  <si>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</si>
  <si>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</si>
  <si>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</si>
  <si>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</si>
  <si>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</si>
  <si>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</si>
  <si>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</si>
  <si>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</si>
  <si>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</si>
  <si>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</si>
  <si>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</si>
  <si>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</si>
  <si>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</si>
  <si>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</si>
  <si>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</si>
  <si>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</si>
  <si>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</si>
  <si>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</si>
  <si>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</si>
  <si>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</si>
  <si>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</si>
  <si>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</si>
  <si>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</si>
  <si>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</si>
  <si>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</si>
  <si>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</si>
  <si>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</si>
  <si>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</si>
  <si>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</si>
  <si>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</si>
  <si>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</si>
  <si>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</si>
  <si>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</si>
  <si>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</si>
  <si>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</si>
  <si>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</si>
  <si>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</si>
  <si>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</si>
  <si>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</si>
  <si>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</si>
  <si>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</si>
  <si>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</si>
  <si>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</si>
  <si>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</si>
  <si>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</si>
  <si>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</si>
  <si>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</si>
  <si>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</si>
  <si>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</si>
  <si>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</si>
  <si>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</si>
  <si>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</si>
  <si>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</si>
  <si>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</si>
  <si>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</si>
  <si>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</si>
  <si>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</si>
  <si>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</si>
  <si>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</si>
  <si>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</si>
  <si>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</si>
  <si>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</si>
  <si>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</si>
  <si>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</si>
  <si>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</si>
  <si>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</si>
  <si>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</si>
  <si>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</si>
  <si>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</si>
  <si>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</si>
  <si>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</si>
  <si>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</si>
  <si>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</si>
  <si>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</si>
  <si>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</si>
  <si>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</si>
  <si>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</si>
  <si>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</si>
  <si>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</si>
  <si>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</si>
  <si>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</si>
  <si>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</si>
  <si>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</si>
  <si>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</si>
  <si>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</si>
  <si>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</si>
  <si>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</si>
  <si>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</si>
  <si>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</si>
  <si>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</si>
  <si>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</si>
  <si>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</si>
  <si>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</si>
  <si>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</si>
  <si>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</si>
  <si>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</si>
  <si>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</si>
  <si>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</si>
  <si>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</si>
  <si>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</si>
  <si>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</si>
  <si>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</si>
  <si>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</si>
  <si>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</si>
  <si>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</si>
  <si>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</si>
  <si>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</si>
  <si>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</si>
  <si>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</si>
  <si>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</si>
  <si>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</si>
  <si>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</si>
  <si>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</si>
  <si>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</si>
  <si>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</si>
  <si>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</si>
  <si>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</si>
  <si>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</si>
  <si>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</si>
  <si>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</si>
  <si>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</si>
  <si>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</si>
  <si>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</si>
  <si>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</si>
  <si>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</si>
  <si>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</si>
  <si>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</si>
  <si>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</si>
  <si>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</si>
  <si>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</si>
  <si>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</si>
  <si>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</si>
  <si>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</si>
  <si>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</si>
  <si>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</si>
  <si>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</si>
  <si>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</si>
  <si>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</si>
  <si>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</si>
  <si>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</si>
  <si>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</si>
  <si>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</si>
  <si>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</si>
  <si>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</si>
  <si>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</si>
  <si>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</si>
  <si>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</si>
  <si>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</si>
  <si>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</si>
  <si>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</si>
  <si>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</si>
  <si>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</si>
  <si>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</si>
  <si>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</si>
  <si>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</si>
  <si>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</si>
  <si>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</si>
  <si>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</si>
  <si>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</si>
  <si>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</si>
  <si>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</si>
  <si>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</si>
  <si>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</si>
  <si>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</si>
  <si>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</si>
  <si>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</si>
  <si>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</si>
  <si>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</si>
  <si>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</si>
  <si>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</si>
  <si>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</si>
  <si>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</si>
  <si>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</si>
  <si>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</si>
  <si>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</si>
  <si>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</si>
  <si>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</si>
  <si>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</si>
  <si>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</si>
  <si>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</si>
  <si>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</si>
  <si>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</si>
  <si>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</si>
  <si>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</si>
  <si>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</si>
  <si>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</si>
  <si>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</si>
  <si>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</si>
  <si>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</si>
  <si>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</si>
  <si>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</si>
  <si>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</si>
  <si>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</si>
  <si>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</si>
  <si>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</si>
  <si>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</si>
  <si>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</si>
  <si>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</si>
  <si>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</si>
  <si>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</si>
  <si>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</si>
  <si>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</si>
  <si>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</si>
  <si>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</si>
  <si>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</si>
  <si>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</si>
  <si>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</si>
  <si>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</si>
  <si>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</si>
  <si>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</si>
  <si>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</si>
  <si>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</si>
  <si>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</si>
  <si>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</si>
  <si>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</si>
  <si>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</si>
  <si>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</si>
  <si>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</si>
  <si>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</si>
  <si>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</si>
  <si>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</si>
  <si>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</si>
  <si>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</si>
  <si>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</si>
  <si>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</si>
  <si>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</si>
  <si>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</si>
  <si>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</si>
  <si>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</si>
  <si>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</si>
  <si>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</si>
  <si>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Provisioning Failed|WFM|INF009843863|TKJ_-10.164351324444445,123.62514149397222_tidak ada akses tiang ke 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</si>
  <si>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</si>
  <si>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</si>
  <si>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</si>
  <si>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</si>
  <si>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</si>
  <si>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</si>
  <si>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</si>
  <si>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</si>
  <si>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</si>
  <si>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</si>
  <si>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</si>
  <si>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</si>
  <si>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</si>
  <si>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</si>
  <si>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</si>
  <si>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</si>
  <si>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</si>
  <si>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</si>
  <si>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</si>
  <si>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</si>
  <si>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</si>
  <si>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</si>
  <si>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</si>
  <si>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</si>
  <si>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</si>
  <si>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</si>
  <si>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</si>
  <si>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</si>
  <si>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</si>
  <si>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</si>
  <si>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</si>
  <si>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</si>
  <si>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</si>
  <si>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</si>
  <si>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</si>
  <si>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</si>
  <si>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</si>
  <si>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</si>
  <si>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</si>
  <si>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</si>
  <si>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</si>
  <si>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</si>
  <si>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</si>
  <si>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</si>
  <si>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</si>
  <si>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</si>
  <si>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</si>
  <si>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</si>
  <si>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</si>
  <si>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</si>
  <si>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</si>
  <si>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</si>
  <si>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</si>
  <si>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</si>
  <si>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</si>
  <si>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</si>
  <si>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</si>
  <si>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</si>
  <si>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</si>
  <si>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</si>
  <si>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</si>
  <si>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</si>
  <si>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</si>
  <si>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</si>
  <si>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</si>
  <si>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</si>
  <si>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</si>
  <si>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</si>
  <si>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</si>
  <si>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</si>
  <si>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</si>
  <si>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</si>
  <si>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</si>
  <si>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</si>
  <si>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</si>
  <si>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</si>
  <si>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</si>
  <si>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</si>
  <si>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</si>
  <si>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</si>
  <si>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</si>
  <si>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</si>
  <si>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</si>
  <si>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</si>
  <si>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</si>
  <si>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</si>
  <si>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</si>
  <si>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</si>
  <si>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</si>
  <si>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</si>
  <si>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</si>
  <si>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</si>
  <si>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</si>
  <si>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</si>
  <si>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</si>
  <si>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</si>
  <si>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</si>
  <si>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</si>
  <si>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</si>
  <si>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</si>
  <si>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</si>
  <si>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</si>
  <si>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</si>
  <si>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</si>
  <si>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</si>
  <si>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</si>
  <si>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</si>
  <si>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</si>
  <si>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</si>
  <si>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</si>
  <si>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</si>
  <si>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</si>
  <si>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</si>
  <si>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</si>
  <si>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</si>
  <si>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</si>
  <si>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</si>
  <si>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</si>
  <si>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</si>
  <si>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</si>
  <si>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</si>
  <si>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</si>
  <si>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</si>
  <si>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</si>
  <si>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</si>
  <si>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</si>
  <si>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</si>
  <si>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</si>
  <si>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</si>
  <si>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</si>
  <si>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</si>
  <si>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</si>
  <si>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</si>
  <si>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</si>
  <si>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</si>
  <si>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</si>
  <si>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</si>
  <si>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</si>
  <si>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</si>
  <si>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</si>
  <si>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</si>
  <si>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</si>
  <si>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</si>
  <si>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</si>
  <si>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</si>
  <si>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</si>
  <si>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</si>
  <si>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</si>
  <si>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</si>
  <si>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</si>
  <si>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</si>
  <si>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</si>
  <si>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</si>
  <si>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</si>
  <si>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</si>
  <si>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</si>
  <si>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</si>
  <si>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</si>
  <si>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</si>
  <si>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</si>
  <si>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</si>
  <si>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</si>
  <si>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</si>
  <si>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</si>
  <si>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Provisioning Failed|WFM|INF009879492|cancel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</si>
  <si>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</si>
  <si>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</si>
  <si>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</si>
  <si>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</si>
  <si>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Provisioning Failed|WFM|INF009880487|PP_-8.112638,115.0920895_RENOVASI</t>
  </si>
  <si>
    <t>Follow Up Revoke Completed, New Order ID : SC1002642433</t>
  </si>
  <si>
    <t>Provisioning Failed|WFM|INF009865150|TOJ_-8.7366196,115.17792800000001_perlu pembangunan jaringan</t>
  </si>
  <si>
    <t>Provisioning Failed|WFM|INF009865086|butuh penambahan odp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</si>
  <si>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</si>
  <si>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</si>
  <si>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</si>
  <si>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</si>
  <si>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</si>
  <si>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</si>
  <si>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</si>
  <si>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</si>
  <si>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</si>
  <si>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</si>
  <si>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</si>
  <si>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</si>
  <si>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</si>
  <si>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</si>
  <si>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</si>
  <si>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</si>
  <si>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</si>
  <si>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</si>
  <si>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</si>
  <si>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</si>
  <si>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</si>
  <si>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</si>
  <si>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</si>
  <si>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</si>
  <si>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</si>
  <si>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</si>
  <si>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</si>
  <si>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</si>
  <si>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</si>
  <si>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</si>
  <si>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</si>
  <si>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</si>
  <si>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</si>
  <si>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</si>
  <si>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</si>
  <si>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</si>
  <si>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</si>
  <si>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</si>
  <si>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</si>
  <si>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</si>
  <si>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</si>
  <si>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</si>
  <si>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</si>
  <si>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</si>
  <si>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</si>
  <si>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</si>
  <si>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</si>
  <si>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</si>
  <si>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</si>
  <si>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</si>
  <si>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</si>
  <si>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</si>
  <si>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</si>
  <si>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</si>
  <si>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</si>
  <si>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</si>
  <si>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</si>
  <si>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</si>
  <si>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</si>
  <si>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</si>
  <si>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</si>
  <si>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</si>
  <si>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</si>
  <si>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</si>
  <si>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</si>
  <si>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</si>
  <si>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</si>
  <si>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</si>
  <si>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</si>
  <si>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</si>
  <si>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</si>
  <si>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</si>
  <si>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</si>
  <si>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</si>
  <si>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</si>
  <si>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</si>
  <si>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</si>
  <si>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</si>
  <si>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</si>
  <si>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</si>
  <si>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</si>
  <si>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</si>
  <si>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</si>
  <si>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</si>
  <si>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</si>
  <si>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</si>
  <si>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</si>
  <si>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</si>
  <si>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</si>
  <si>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</si>
  <si>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</si>
  <si>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</si>
  <si>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</si>
  <si>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</si>
  <si>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</si>
  <si>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</si>
  <si>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</si>
  <si>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</si>
  <si>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</si>
  <si>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</si>
  <si>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</si>
  <si>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</si>
  <si>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</si>
  <si>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</si>
  <si>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</si>
  <si>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</si>
  <si>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</si>
  <si>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</si>
  <si>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</si>
  <si>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</si>
  <si>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</si>
  <si>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</si>
  <si>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</si>
  <si>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</si>
  <si>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</si>
  <si>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</si>
  <si>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Provisioning Failed|UIM|INF009897310|1029:Reservation not found for Broadband CFS with Reservation ID : 39612616540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</si>
  <si>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</si>
  <si>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</si>
  <si>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</si>
  <si>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</si>
  <si>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</si>
  <si>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</si>
  <si>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</si>
  <si>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</si>
  <si>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</si>
  <si>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</si>
  <si>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</si>
  <si>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</si>
  <si>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</si>
  <si>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</si>
  <si>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</si>
  <si>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</si>
  <si>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</si>
  <si>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</si>
  <si>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</si>
  <si>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</si>
  <si>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</si>
  <si>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</si>
  <si>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</si>
  <si>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MIE - INVALID SURVEY - Double Input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</si>
  <si>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</si>
  <si>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</si>
  <si>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</si>
  <si>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</si>
  <si>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</si>
  <si>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</si>
  <si>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</si>
  <si>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</si>
  <si>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</si>
  <si>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</si>
  <si>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</si>
  <si>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</si>
  <si>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</si>
  <si>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</si>
  <si>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</si>
  <si>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</si>
  <si>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</si>
  <si>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</si>
  <si>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</si>
  <si>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</si>
  <si>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</si>
  <si>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</si>
  <si>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</si>
  <si>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</si>
  <si>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</si>
  <si>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</si>
  <si>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</si>
  <si>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</si>
  <si>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</si>
  <si>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</si>
  <si>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</si>
  <si>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</si>
  <si>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</si>
  <si>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</si>
  <si>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</si>
  <si>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</si>
  <si>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</si>
  <si>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</si>
  <si>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</si>
  <si>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</si>
  <si>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</si>
  <si>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</si>
  <si>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</si>
  <si>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</si>
  <si>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</si>
  <si>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</si>
  <si>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</si>
  <si>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</si>
  <si>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</si>
  <si>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</si>
  <si>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</si>
  <si>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</si>
  <si>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</si>
  <si>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</si>
  <si>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</si>
  <si>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</si>
  <si>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</si>
  <si>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</si>
  <si>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</si>
  <si>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</si>
  <si>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</si>
  <si>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</si>
  <si>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</si>
  <si>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</si>
  <si>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</si>
  <si>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</si>
  <si>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</si>
  <si>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</si>
  <si>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</si>
  <si>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</si>
  <si>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</si>
  <si>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</si>
  <si>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</si>
  <si>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</si>
  <si>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</si>
  <si>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</si>
  <si>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</si>
  <si>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</si>
  <si>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</si>
  <si>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</si>
  <si>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</si>
  <si>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</si>
  <si>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</si>
  <si>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</si>
  <si>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</si>
  <si>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</si>
  <si>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</si>
  <si>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</si>
  <si>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</si>
  <si>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 xml:space="preserve">Provisioning Failed|WFM|INF009899610|TOF_-7.8142352,110.3604434_ODP-BTL-FBP/129 valins id 36276854 ODP-BTL-FBP/128 valins id </t>
  </si>
  <si>
    <t>Provisioning Failed|WFM|INF009899416|cek lokasi odp rekomedadi ODP-PGR-FAS/025 cross jalan rinroad,odp alternatif ODP-PGR-FAN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</si>
  <si>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</si>
  <si>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</si>
  <si>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</si>
  <si>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</si>
  <si>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</si>
  <si>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</si>
  <si>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</si>
  <si>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</si>
  <si>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</si>
  <si>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</si>
  <si>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</si>
  <si>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</si>
  <si>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</si>
  <si>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</si>
  <si>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</si>
  <si>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</si>
  <si>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</si>
  <si>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</si>
  <si>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</si>
  <si>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</si>
  <si>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</si>
  <si>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</si>
  <si>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</si>
  <si>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</si>
  <si>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</si>
  <si>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</si>
  <si>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</si>
  <si>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</si>
  <si>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</si>
  <si>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</si>
  <si>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</si>
  <si>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</si>
  <si>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</si>
  <si>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</si>
  <si>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</si>
  <si>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</si>
  <si>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</si>
  <si>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</si>
  <si>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</si>
  <si>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</si>
  <si>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</si>
  <si>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</si>
  <si>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</si>
  <si>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</si>
  <si>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</si>
  <si>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</si>
  <si>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</si>
  <si>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</si>
  <si>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</si>
  <si>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</si>
  <si>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</si>
  <si>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</si>
  <si>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</si>
  <si>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</si>
  <si>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</si>
  <si>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</si>
  <si>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</si>
  <si>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</si>
  <si>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</si>
  <si>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</si>
  <si>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</si>
  <si>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</si>
  <si>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</si>
  <si>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</si>
  <si>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</si>
  <si>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</si>
  <si>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</si>
  <si>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</si>
  <si>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</si>
  <si>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</si>
  <si>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</si>
  <si>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</si>
  <si>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</si>
  <si>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</si>
  <si>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</si>
  <si>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</si>
  <si>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</si>
  <si>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</si>
  <si>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</si>
  <si>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</si>
  <si>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</si>
  <si>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</si>
  <si>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</si>
  <si>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</si>
  <si>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</si>
  <si>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</si>
  <si>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</si>
  <si>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</si>
  <si>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</si>
  <si>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</si>
  <si>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</si>
  <si>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</si>
  <si>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</si>
  <si>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</si>
  <si>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</si>
  <si>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</si>
  <si>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</si>
  <si>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</si>
  <si>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</si>
  <si>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</si>
  <si>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QC MIA - INVALID QUALITY CONTROL MIA - Foto Lokasi Instalasi Tidak Valid - Mohon sesuaikan tanda tangan digital dengan yang d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</si>
  <si>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</si>
  <si>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</si>
  <si>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</si>
  <si>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</si>
  <si>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</si>
  <si>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</si>
  <si>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</si>
  <si>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</si>
  <si>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</si>
  <si>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</si>
  <si>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</si>
  <si>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</si>
  <si>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</si>
  <si>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</si>
  <si>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</si>
  <si>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</si>
  <si>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</si>
  <si>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</si>
  <si>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</si>
  <si>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</si>
  <si>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</si>
  <si>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</si>
  <si>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</si>
  <si>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</si>
  <si>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</si>
  <si>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</si>
  <si>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</si>
  <si>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</si>
  <si>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</si>
  <si>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</si>
  <si>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</si>
  <si>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Provisioning Failed|WFM|INF009897523|PRK_-7.4488519,112.7179876_SC1002642917_3-389860808193 PT TA WINZAL BANGUNAN BELUM JADI,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</si>
  <si>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</si>
  <si>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</si>
  <si>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</si>
  <si>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</si>
  <si>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</si>
  <si>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</si>
  <si>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</si>
  <si>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</si>
  <si>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</si>
  <si>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</si>
  <si>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</si>
  <si>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</si>
  <si>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</si>
  <si>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</si>
  <si>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</si>
  <si>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</si>
  <si>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</si>
  <si>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</si>
  <si>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</si>
  <si>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</si>
  <si>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</si>
  <si>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</si>
  <si>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</si>
  <si>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</si>
  <si>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</si>
  <si>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</si>
  <si>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</si>
  <si>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</si>
  <si>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</si>
  <si>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</si>
  <si>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</si>
  <si>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</si>
  <si>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</si>
  <si>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</si>
  <si>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</si>
  <si>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</si>
  <si>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</si>
  <si>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</si>
  <si>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</si>
  <si>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</si>
  <si>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</si>
  <si>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</si>
  <si>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</si>
  <si>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</si>
  <si>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</si>
  <si>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</si>
  <si>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</si>
  <si>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</si>
  <si>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</si>
  <si>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</si>
  <si>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</si>
  <si>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</si>
  <si>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</si>
  <si>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</si>
  <si>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</si>
  <si>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</si>
  <si>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</si>
  <si>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</si>
  <si>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</si>
  <si>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</si>
  <si>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</si>
  <si>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</si>
  <si>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</si>
  <si>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</si>
  <si>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</si>
  <si>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</si>
  <si>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</si>
  <si>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</si>
  <si>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</si>
  <si>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</si>
  <si>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</si>
  <si>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</si>
  <si>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</si>
  <si>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</si>
  <si>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</si>
  <si>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</si>
  <si>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</si>
  <si>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</si>
  <si>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</si>
  <si>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</si>
  <si>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</si>
  <si>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</si>
  <si>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</si>
  <si>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</si>
  <si>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</si>
  <si>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</si>
  <si>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</si>
  <si>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</si>
  <si>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</si>
  <si>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</si>
  <si>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</si>
  <si>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</si>
  <si>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</si>
  <si>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</si>
  <si>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</si>
  <si>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</si>
  <si>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</si>
  <si>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</si>
  <si>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</si>
  <si>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</si>
  <si>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</si>
  <si>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</si>
  <si>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</si>
  <si>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</si>
  <si>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</si>
  <si>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</si>
  <si>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</si>
  <si>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</si>
  <si>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</si>
  <si>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</si>
  <si>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</si>
  <si>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</si>
  <si>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</si>
  <si>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</si>
  <si>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</si>
  <si>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</si>
  <si>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</si>
  <si>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</si>
  <si>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</si>
  <si>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</si>
  <si>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</si>
  <si>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</si>
  <si>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</si>
  <si>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</si>
  <si>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</si>
  <si>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</si>
  <si>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</si>
  <si>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</si>
  <si>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</si>
  <si>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</si>
  <si>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</si>
  <si>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</si>
  <si>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</si>
  <si>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</si>
  <si>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</si>
  <si>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</si>
  <si>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</si>
  <si>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</si>
  <si>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</si>
  <si>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</si>
  <si>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</si>
  <si>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</si>
  <si>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</si>
  <si>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</si>
  <si>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</si>
  <si>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</si>
  <si>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</si>
  <si>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</si>
  <si>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</si>
  <si>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</si>
  <si>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</si>
  <si>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</si>
  <si>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</si>
  <si>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</si>
  <si>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</si>
  <si>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</si>
  <si>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</si>
  <si>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</si>
  <si>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</si>
  <si>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</si>
  <si>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</si>
  <si>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</si>
  <si>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</si>
  <si>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</si>
  <si>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</si>
  <si>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</si>
  <si>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</si>
  <si>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</si>
  <si>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</si>
  <si>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</si>
  <si>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</si>
  <si>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</si>
  <si>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</si>
  <si>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</si>
  <si>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</si>
  <si>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</si>
  <si>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</si>
  <si>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</si>
  <si>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</si>
  <si>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</si>
  <si>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</si>
  <si>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</si>
  <si>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</si>
  <si>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</si>
  <si>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</si>
  <si>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</si>
  <si>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</si>
  <si>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</si>
  <si>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</si>
  <si>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</si>
  <si>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</si>
  <si>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</si>
  <si>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</si>
  <si>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</si>
  <si>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</si>
  <si>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</si>
  <si>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</si>
  <si>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</si>
  <si>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</si>
  <si>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</si>
  <si>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</si>
  <si>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</si>
  <si>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</si>
  <si>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</si>
  <si>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</si>
  <si>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</si>
  <si>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</si>
  <si>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</si>
  <si>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</si>
  <si>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</si>
  <si>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</si>
  <si>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</si>
  <si>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</si>
  <si>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</si>
  <si>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</si>
  <si>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</si>
  <si>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</si>
  <si>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</si>
  <si>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</si>
  <si>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</si>
  <si>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</si>
  <si>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</si>
  <si>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</si>
  <si>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</si>
  <si>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</si>
  <si>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</si>
  <si>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</si>
  <si>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</si>
  <si>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</si>
  <si>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</si>
  <si>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</si>
  <si>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</si>
  <si>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</si>
  <si>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</si>
  <si>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</si>
  <si>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</si>
  <si>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</si>
  <si>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</si>
  <si>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</si>
  <si>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</si>
  <si>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</si>
  <si>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</si>
  <si>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</si>
  <si>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</si>
  <si>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</si>
  <si>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</si>
  <si>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</si>
  <si>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</si>
  <si>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</si>
  <si>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</si>
  <si>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</si>
  <si>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</si>
  <si>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</si>
  <si>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</si>
  <si>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</si>
  <si>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</si>
  <si>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</si>
  <si>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</si>
  <si>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</si>
  <si>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</si>
  <si>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</si>
  <si>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</si>
  <si>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</si>
  <si>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</si>
  <si>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</si>
  <si>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</si>
  <si>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</si>
  <si>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</si>
  <si>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</si>
  <si>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</si>
  <si>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</si>
  <si>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</si>
  <si>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</si>
  <si>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</si>
  <si>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</si>
  <si>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</si>
  <si>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</si>
  <si>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</si>
  <si>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</si>
  <si>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</si>
  <si>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</si>
  <si>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</si>
  <si>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</si>
  <si>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</si>
  <si>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</si>
  <si>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</si>
  <si>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</si>
  <si>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</si>
  <si>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</si>
  <si>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</si>
  <si>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</si>
  <si>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</si>
  <si>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</si>
  <si>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</si>
  <si>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</si>
  <si>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</si>
  <si>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</si>
  <si>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</si>
  <si>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</si>
  <si>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</si>
  <si>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</si>
  <si>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</si>
  <si>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</si>
  <si>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</si>
  <si>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</si>
  <si>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</si>
  <si>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</si>
  <si>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</si>
  <si>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</si>
  <si>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</si>
  <si>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</si>
  <si>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</si>
  <si>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</si>
  <si>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</si>
  <si>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</si>
  <si>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</si>
  <si>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</si>
  <si>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</si>
  <si>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</si>
  <si>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</si>
  <si>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</si>
  <si>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</si>
  <si>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</si>
  <si>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</si>
  <si>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</si>
  <si>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</si>
  <si>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</si>
  <si>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</si>
  <si>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</si>
  <si>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</si>
  <si>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</si>
  <si>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</si>
  <si>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</si>
  <si>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</si>
  <si>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</si>
  <si>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</si>
  <si>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</si>
  <si>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</si>
  <si>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</si>
  <si>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</si>
  <si>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</si>
  <si>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</si>
  <si>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</si>
  <si>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</si>
  <si>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</si>
  <si>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</si>
  <si>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</si>
  <si>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</si>
  <si>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</si>
  <si>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</si>
  <si>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</si>
  <si>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Provisioning Failed|WFM|INF009900463|TOJ_-8.5075058,115.27083089999999_jarak over 400meter +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</si>
  <si>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</si>
  <si>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</si>
  <si>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</si>
  <si>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</si>
  <si>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</si>
  <si>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</si>
  <si>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</si>
  <si>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</si>
  <si>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</si>
  <si>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</si>
  <si>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</si>
  <si>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</si>
  <si>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</si>
  <si>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</si>
  <si>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</si>
  <si>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</si>
  <si>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</si>
  <si>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</si>
  <si>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</si>
  <si>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</si>
  <si>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</si>
  <si>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</si>
  <si>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</si>
  <si>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</si>
  <si>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</si>
  <si>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</si>
  <si>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</si>
  <si>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</si>
  <si>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</si>
  <si>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</si>
  <si>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</si>
  <si>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ODP-PYA-FAB/08 FAB/D05/08.01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</si>
  <si>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</si>
  <si>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</si>
  <si>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</si>
  <si>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</si>
  <si>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</si>
  <si>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</si>
  <si>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</si>
  <si>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</si>
  <si>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</si>
  <si>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</si>
  <si>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</si>
  <si>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</si>
  <si>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</si>
  <si>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</si>
  <si>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</si>
  <si>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</si>
  <si>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</si>
  <si>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</si>
  <si>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</si>
  <si>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</si>
  <si>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</si>
  <si>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</si>
  <si>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</si>
  <si>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</si>
  <si>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</si>
  <si>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</si>
  <si>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</si>
  <si>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</si>
  <si>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</si>
  <si>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</si>
  <si>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</si>
  <si>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</si>
  <si>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</si>
  <si>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</si>
  <si>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</si>
  <si>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</si>
  <si>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</si>
  <si>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</si>
  <si>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</si>
  <si>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</si>
  <si>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</si>
  <si>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</si>
  <si>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</si>
  <si>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</si>
  <si>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</si>
  <si>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</si>
  <si>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</si>
  <si>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</si>
  <si>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</si>
  <si>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</si>
  <si>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</si>
  <si>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</si>
  <si>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</si>
  <si>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</si>
  <si>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</si>
  <si>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</si>
  <si>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</si>
  <si>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</si>
  <si>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</si>
  <si>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</si>
  <si>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</si>
  <si>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</si>
  <si>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QC MIA - INVALID QUALITY CONTROL MIA - Tidak Mengunggah Foto Lokasi Instalasi Tampak Depan Menyeluruh - upload lokasi pemasan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</si>
  <si>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</si>
  <si>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</si>
  <si>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</si>
  <si>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</si>
  <si>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</si>
  <si>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</si>
  <si>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</si>
  <si>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</si>
  <si>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</si>
  <si>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</si>
  <si>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</si>
  <si>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</si>
  <si>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</si>
  <si>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</si>
  <si>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</si>
  <si>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</si>
  <si>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</si>
  <si>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</si>
  <si>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</si>
  <si>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</si>
  <si>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</si>
  <si>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</si>
  <si>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</si>
  <si>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</si>
  <si>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</si>
  <si>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</si>
  <si>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</si>
  <si>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</si>
  <si>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</si>
  <si>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</si>
  <si>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</si>
  <si>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</si>
  <si>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</si>
  <si>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</si>
  <si>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</si>
  <si>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</si>
  <si>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</si>
  <si>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</si>
  <si>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</si>
  <si>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</si>
  <si>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</si>
  <si>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</si>
  <si>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</si>
  <si>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</si>
  <si>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</si>
  <si>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</si>
  <si>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</si>
  <si>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</si>
  <si>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</si>
  <si>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</si>
  <si>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</si>
  <si>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</si>
  <si>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</si>
  <si>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</si>
  <si>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</si>
  <si>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</si>
  <si>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</si>
  <si>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</si>
  <si>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</si>
  <si>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ODP-MGE-FU/144 FU/D08/144.01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</si>
  <si>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</si>
  <si>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</si>
  <si>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</si>
  <si>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</si>
  <si>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</si>
  <si>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</si>
  <si>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</si>
  <si>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</si>
  <si>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Provisioning Failed|WFM|INF009923467|PP_-7.2670733,110.24086_pelanggan manja hari jumat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</si>
  <si>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</si>
  <si>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</si>
  <si>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</si>
  <si>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</si>
  <si>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</si>
  <si>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</si>
  <si>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</si>
  <si>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</si>
  <si>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</si>
  <si>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</si>
  <si>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</si>
  <si>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</si>
  <si>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</si>
  <si>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</si>
  <si>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</si>
  <si>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</si>
  <si>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</si>
  <si>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</si>
  <si>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</si>
  <si>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</si>
  <si>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</si>
  <si>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</si>
  <si>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</si>
  <si>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</si>
  <si>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</si>
  <si>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</si>
  <si>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</si>
  <si>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</si>
  <si>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</si>
  <si>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</si>
  <si>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</si>
  <si>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</si>
  <si>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</si>
  <si>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</si>
  <si>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</si>
  <si>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</si>
  <si>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</si>
  <si>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</si>
  <si>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</si>
  <si>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</si>
  <si>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</si>
  <si>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</si>
  <si>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UNCONTACTED : Telepon Tidak Diangkat - RNA Muhammad Fauzan Fidhianta 40961370|MYDITA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</si>
  <si>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</si>
  <si>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</si>
  <si>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</si>
  <si>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</si>
  <si>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</si>
  <si>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</si>
  <si>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</si>
  <si>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</si>
  <si>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</si>
  <si>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</si>
  <si>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</si>
  <si>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</si>
  <si>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</si>
  <si>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</si>
  <si>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</si>
  <si>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</si>
  <si>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</si>
  <si>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</si>
  <si>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</si>
  <si>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</si>
  <si>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</si>
  <si>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</si>
  <si>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</si>
  <si>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</si>
  <si>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</si>
  <si>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</si>
  <si>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</si>
  <si>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</si>
  <si>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</si>
  <si>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 xml:space="preserve">QC MIA - INVALID QUALITY CONTROL MIA - Tidak Mengunggah Foto Lokasi Instalasi Tampak Depan Menyeluruh - upload lokasi tampak 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</si>
  <si>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</si>
  <si>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</si>
  <si>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</si>
  <si>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</si>
  <si>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</si>
  <si>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</si>
  <si>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FO</t>
  </si>
  <si>
    <t>Provisioning Failed|ACTIVATION|INF009925674|FAIL:device operation failed (Profile does not exist.). Rollback Succeeded.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</si>
  <si>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</si>
  <si>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</si>
  <si>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</si>
  <si>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QC MIA - INVALID QUALITY CONTROL MIA - Tidak mengunggah Dokumen Usaha - ingin upload NPWP atas nama pribadi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</si>
  <si>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</si>
  <si>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</si>
  <si>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</si>
  <si>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</si>
  <si>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</si>
  <si>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</si>
  <si>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</si>
  <si>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</si>
  <si>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</si>
  <si>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</si>
  <si>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</si>
  <si>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</si>
  <si>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</si>
  <si>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</si>
  <si>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</si>
  <si>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</si>
  <si>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</si>
  <si>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</si>
  <si>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</si>
  <si>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</si>
  <si>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</si>
  <si>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</si>
  <si>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</si>
  <si>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</si>
  <si>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</si>
  <si>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</si>
  <si>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</si>
  <si>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</si>
  <si>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</si>
  <si>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</si>
  <si>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QC MIA - INVALID QUALITY CONTROL MIA - Tidak Mengunggah Foto Lokasi Instalasi Tampak Depan Menyeluruh - Mohon upload foto lok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</si>
  <si>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</si>
  <si>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</si>
  <si>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</si>
  <si>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</si>
  <si>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</si>
  <si>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</si>
  <si>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</si>
  <si>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</si>
  <si>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</si>
  <si>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</si>
  <si>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</si>
  <si>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</si>
  <si>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</si>
  <si>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 xml:space="preserve">QC MIA - INVALID QUALITY CONTROL MIA - Tidak Ada Lampiran Penunjang - 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</si>
  <si>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</si>
  <si>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</si>
  <si>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</si>
  <si>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</si>
  <si>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</si>
  <si>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Provisioning Failed|WFM|INF009923301|pelanggan minta cancel..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</si>
  <si>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</si>
  <si>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</si>
  <si>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</si>
  <si>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</si>
  <si>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</si>
  <si>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</si>
  <si>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</si>
  <si>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</si>
  <si>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</si>
  <si>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</si>
  <si>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</si>
  <si>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</si>
  <si>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</si>
  <si>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</si>
  <si>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</si>
  <si>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</si>
  <si>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</si>
  <si>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</si>
  <si>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</si>
  <si>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Provisioning Failed|WFM|INF009922538|PDI_-7.0898315,110.90998880000001_DOUBLE INPUT</t>
  </si>
  <si>
    <t>UNCONTACTED : Line Busy RIRIN RISNAWATI 40931149|MYDITA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</si>
  <si>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</si>
  <si>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</si>
  <si>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</si>
  <si>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</si>
  <si>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</si>
  <si>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</si>
  <si>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</si>
  <si>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</si>
  <si>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</si>
  <si>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</si>
  <si>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</si>
  <si>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</si>
  <si>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</si>
  <si>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</si>
  <si>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</si>
  <si>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</si>
  <si>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</si>
  <si>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</si>
  <si>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</si>
  <si>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</si>
  <si>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</si>
  <si>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</si>
  <si>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</si>
  <si>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</si>
  <si>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</si>
  <si>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</si>
  <si>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</si>
  <si>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</si>
  <si>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</si>
  <si>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</si>
  <si>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</si>
  <si>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</si>
  <si>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</si>
  <si>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</si>
  <si>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</si>
  <si>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</si>
  <si>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</si>
  <si>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</si>
  <si>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</si>
  <si>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</si>
  <si>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</si>
  <si>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</si>
  <si>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</si>
  <si>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Provisioning Failed|WFM|INF009905299|TOJ_-7.7077429,112.8200754_tarikan kurleb 350m</t>
  </si>
  <si>
    <t xml:space="preserve">QC MIA - INVALID QUALITY CONTROL MIA - Foto Rumah &amp;gt; 1 Bangunan (Tidak Spesifik) - mohon upload 1 lokasi terdapat 2 lokasi </t>
  </si>
  <si>
    <t>QC MIA - SEND QUALITY CONTROL MIA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</si>
  <si>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</si>
  <si>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</si>
  <si>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</si>
  <si>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</si>
  <si>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</si>
  <si>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</si>
  <si>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</si>
  <si>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</si>
  <si>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</si>
  <si>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</si>
  <si>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</si>
  <si>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</si>
  <si>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</si>
  <si>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</si>
  <si>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</si>
  <si>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</si>
  <si>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</si>
  <si>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</si>
  <si>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</si>
  <si>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</si>
  <si>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</si>
  <si>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</si>
  <si>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</si>
  <si>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</si>
  <si>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</si>
  <si>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</si>
  <si>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</si>
  <si>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</si>
  <si>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</si>
  <si>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</si>
  <si>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</si>
  <si>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</si>
  <si>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 xml:space="preserve">Provisioning Failed|WFM|INF009912599|PP_-7.2150843,110.4345656_WO066703919 failwa pelanggan===pending  ket : PP_WA PELANGGAN </t>
  </si>
  <si>
    <t>Provisioning Failed|WFM|INF009922122|TOJ_-6.597567,110.6697815_jarak over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</si>
  <si>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</si>
  <si>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</si>
  <si>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QC MIA - INVALID QUALITY CONTROL MIA - Tidak Melakukan Tanda Tangan Digital - mohon upload ttd sesuai KTP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</si>
  <si>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</si>
  <si>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</si>
  <si>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</si>
  <si>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</si>
  <si>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</si>
  <si>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Provisioning Failed|WFM|INF009925151|TOF_-6.7519703,110.86306219999999_dari odp terdekat full (ODP-KUD-FD/02) Valins ID: 3630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</si>
  <si>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</si>
  <si>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</si>
  <si>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</si>
  <si>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</si>
  <si>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</si>
  <si>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Provisioning Failed|WFM|INF009921855|TKJ_-6.7506533,111.0313819_-6.760335,111.148726 | ODP-JWN-FC/039 PENUH ALTERNATIF ODP-JW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</si>
  <si>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</si>
  <si>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</si>
  <si>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</si>
  <si>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</si>
  <si>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</si>
  <si>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</si>
  <si>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</si>
  <si>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</si>
  <si>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</si>
  <si>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</si>
  <si>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</si>
  <si>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</si>
  <si>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</si>
  <si>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</si>
  <si>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</si>
  <si>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</si>
  <si>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</si>
  <si>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</si>
  <si>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</si>
  <si>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</si>
  <si>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</si>
  <si>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</si>
  <si>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</si>
  <si>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</si>
  <si>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</si>
  <si>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</si>
  <si>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</si>
  <si>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</si>
  <si>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</si>
  <si>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</si>
  <si>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</si>
  <si>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</si>
  <si>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</si>
  <si>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</si>
  <si>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</si>
  <si>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</si>
  <si>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</si>
  <si>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</si>
  <si>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</si>
  <si>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</si>
  <si>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</si>
  <si>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</si>
  <si>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</si>
  <si>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</si>
  <si>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</si>
  <si>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</si>
  <si>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</si>
  <si>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</si>
  <si>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</si>
  <si>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</si>
  <si>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</si>
  <si>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</si>
  <si>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</si>
  <si>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</si>
  <si>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</si>
  <si>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</si>
  <si>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</si>
  <si>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</si>
  <si>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</si>
  <si>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</si>
  <si>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</si>
  <si>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</si>
  <si>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</si>
  <si>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</si>
  <si>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</si>
  <si>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</si>
  <si>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</si>
  <si>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</si>
  <si>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</si>
  <si>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</si>
  <si>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</si>
  <si>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</si>
  <si>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</si>
  <si>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</si>
  <si>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</si>
  <si>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</si>
  <si>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</si>
  <si>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</si>
  <si>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</si>
  <si>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</si>
  <si>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</si>
  <si>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</si>
  <si>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</si>
  <si>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UNCONTACTED : Mail Box - Memo Ika Paramitha M 40921089|MYDITA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</si>
  <si>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</si>
  <si>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</si>
  <si>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</si>
  <si>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</si>
  <si>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</si>
  <si>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</si>
  <si>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</si>
  <si>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</si>
  <si>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</si>
  <si>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</si>
  <si>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</si>
  <si>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</si>
  <si>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</si>
  <si>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</si>
  <si>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</si>
  <si>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</si>
  <si>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</si>
  <si>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</si>
  <si>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</si>
  <si>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</si>
  <si>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</si>
  <si>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</si>
  <si>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</si>
  <si>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</si>
  <si>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</si>
  <si>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</si>
  <si>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</si>
  <si>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</si>
  <si>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</si>
  <si>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</si>
  <si>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</si>
  <si>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</si>
  <si>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</si>
  <si>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</si>
  <si>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</si>
  <si>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</si>
  <si>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</si>
  <si>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</si>
  <si>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</si>
  <si>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</si>
  <si>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Provisioning Failed|WFM|INF009903039|PP_-6.910805900000001,112.5235388_Pelanggan belum bisa share lokasi, karena masih diluar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</si>
  <si>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</si>
  <si>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</si>
  <si>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</si>
  <si>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</si>
  <si>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</si>
  <si>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</si>
  <si>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</si>
  <si>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</si>
  <si>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</si>
  <si>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</si>
  <si>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</si>
  <si>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</si>
  <si>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</si>
  <si>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</si>
  <si>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</si>
  <si>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</si>
  <si>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</si>
  <si>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</si>
  <si>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</si>
  <si>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</si>
  <si>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</si>
  <si>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</si>
  <si>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</si>
  <si>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</si>
  <si>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</si>
  <si>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</si>
  <si>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</si>
  <si>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</si>
  <si>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</si>
  <si>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</si>
  <si>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</si>
  <si>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</si>
  <si>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</si>
  <si>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</si>
  <si>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</si>
  <si>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</si>
  <si>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</si>
  <si>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</si>
  <si>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</si>
  <si>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Provisioning Failed|UIM|INF009921901|2024002:Can't continue order because another subscriber use internet number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</si>
  <si>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</si>
  <si>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</si>
  <si>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</si>
  <si>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</si>
  <si>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</si>
  <si>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</si>
  <si>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</si>
  <si>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</si>
  <si>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</si>
  <si>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</si>
  <si>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</si>
  <si>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</si>
  <si>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MIE - INVALID SURVEY - Salah Tagging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</si>
  <si>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</si>
  <si>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</si>
  <si>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</si>
  <si>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</si>
  <si>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</si>
  <si>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</si>
  <si>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</si>
  <si>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</si>
  <si>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</si>
  <si>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</si>
  <si>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</si>
  <si>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</si>
  <si>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</si>
  <si>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</si>
  <si>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</si>
  <si>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Provisioning Failed|WFM|INF009907219|PP_-7.76173,113.408755_lanjut besok</t>
  </si>
  <si>
    <t>Provisioning Failed|WFM|INF009907348|PP_-7.7695617,113.19634500000001_PELANNGAN MINTA BESOK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</si>
  <si>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</si>
  <si>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</si>
  <si>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</si>
  <si>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</si>
  <si>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</si>
  <si>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</si>
  <si>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</si>
  <si>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</si>
  <si>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</si>
  <si>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Provisioning Failed|WFM|INF009920426|BATAL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</si>
  <si>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</si>
  <si>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</si>
  <si>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</si>
  <si>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</si>
  <si>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</si>
  <si>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</si>
  <si>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</si>
  <si>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</si>
  <si>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</si>
  <si>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</si>
  <si>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</si>
  <si>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</si>
  <si>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</si>
  <si>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</si>
  <si>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</si>
  <si>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</si>
  <si>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</si>
  <si>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</si>
  <si>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</si>
  <si>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</si>
  <si>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</si>
  <si>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</si>
  <si>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</si>
  <si>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</si>
  <si>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</si>
  <si>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</si>
  <si>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</si>
  <si>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</si>
  <si>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</si>
  <si>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</si>
  <si>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</si>
  <si>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</si>
  <si>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</si>
  <si>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</si>
  <si>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</si>
  <si>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</si>
  <si>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Provisioning Failed|WFM|INF009925723|TKJ_-8.5467588,115.3549025_DISURUH HD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</si>
  <si>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</si>
  <si>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</si>
  <si>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</si>
  <si>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</si>
  <si>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</si>
  <si>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</si>
  <si>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</si>
  <si>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</si>
  <si>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</si>
  <si>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</si>
  <si>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</si>
  <si>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</si>
  <si>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</si>
  <si>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</si>
  <si>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</si>
  <si>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</si>
  <si>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</si>
  <si>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UNCONTACTED : Telepon Tidak Diangkat - RNA Novin Dwigo Prayudha 40961371|MYDITA</t>
  </si>
  <si>
    <t>QC MIA - INVALID QUALITY CONTROL MIA - Foto Dokumen Usaha Tidak Valid - upload dokumen NPWP/SIUP/NIB atas nama usahanya yg se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</si>
  <si>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</si>
  <si>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</si>
  <si>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</si>
  <si>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</si>
  <si>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</si>
  <si>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</si>
  <si>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</si>
  <si>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</si>
  <si>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Last update proses : 21-10-2026 13:04:03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</si>
</sst>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0.12650602409638553</c:v>
                </c:pt>
                <c:pt idx="1">
                  <c:v>6.1349693251533742E-2</c:v>
                </c:pt>
                <c:pt idx="2">
                  <c:v>0.06</c:v>
                </c:pt>
                <c:pt idx="3">
                  <c:v>0.1453287197231834</c:v>
                </c:pt>
                <c:pt idx="4">
                  <c:v>0.18015665796344649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0.61599999999999999</c:v>
                </c:pt>
                <c:pt idx="1">
                  <c:v>0.86440677966101698</c:v>
                </c:pt>
                <c:pt idx="2">
                  <c:v>0.85333333333333339</c:v>
                </c:pt>
                <c:pt idx="3">
                  <c:v>0.70815450643776823</c:v>
                </c:pt>
                <c:pt idx="4">
                  <c:v>0.82653061224489799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166</c:v>
                      </c:pt>
                      <c:pt idx="1">
                        <c:v>326</c:v>
                      </c:pt>
                      <c:pt idx="2">
                        <c:v>250</c:v>
                      </c:pt>
                      <c:pt idx="3">
                        <c:v>289</c:v>
                      </c:pt>
                      <c:pt idx="4">
                        <c:v>383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20</c:v>
                      </c:pt>
                      <c:pt idx="2">
                        <c:v>15</c:v>
                      </c:pt>
                      <c:pt idx="3">
                        <c:v>42</c:v>
                      </c:pt>
                      <c:pt idx="4">
                        <c:v>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77</c:v>
                      </c:pt>
                      <c:pt idx="1">
                        <c:v>255</c:v>
                      </c:pt>
                      <c:pt idx="2">
                        <c:v>192</c:v>
                      </c:pt>
                      <c:pt idx="3">
                        <c:v>165</c:v>
                      </c:pt>
                      <c:pt idx="4">
                        <c:v>243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0.81914893617021278</c:v>
                      </c:pt>
                      <c:pt idx="1">
                        <c:v>0.98837209302325579</c:v>
                      </c:pt>
                      <c:pt idx="2">
                        <c:v>0.96482412060301503</c:v>
                      </c:pt>
                      <c:pt idx="3">
                        <c:v>0.82499999999999996</c:v>
                      </c:pt>
                      <c:pt idx="4">
                        <c:v>0.95294117647058818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0.92405063291139244</c:v>
                      </c:pt>
                      <c:pt idx="1">
                        <c:v>0.97683397683397688</c:v>
                      </c:pt>
                      <c:pt idx="2">
                        <c:v>0.99481865284974091</c:v>
                      </c:pt>
                      <c:pt idx="3">
                        <c:v>0.7321428571428571</c:v>
                      </c:pt>
                      <c:pt idx="4">
                        <c:v>0.98353909465020573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0.12650602409638553</c:v>
                </c:pt>
                <c:pt idx="1">
                  <c:v>6.1349693251533742E-2</c:v>
                </c:pt>
                <c:pt idx="2">
                  <c:v>0.06</c:v>
                </c:pt>
                <c:pt idx="3">
                  <c:v>0.1453287197231834</c:v>
                </c:pt>
                <c:pt idx="4">
                  <c:v>0.18015665796344649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0.81914893617021278</c:v>
                </c:pt>
                <c:pt idx="1">
                  <c:v>0.98837209302325579</c:v>
                </c:pt>
                <c:pt idx="2">
                  <c:v>0.96482412060301503</c:v>
                </c:pt>
                <c:pt idx="3">
                  <c:v>0.82499999999999996</c:v>
                </c:pt>
                <c:pt idx="4">
                  <c:v>0.95294117647058818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166</c:v>
                      </c:pt>
                      <c:pt idx="1">
                        <c:v>326</c:v>
                      </c:pt>
                      <c:pt idx="2">
                        <c:v>250</c:v>
                      </c:pt>
                      <c:pt idx="3">
                        <c:v>289</c:v>
                      </c:pt>
                      <c:pt idx="4">
                        <c:v>383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20</c:v>
                      </c:pt>
                      <c:pt idx="2">
                        <c:v>15</c:v>
                      </c:pt>
                      <c:pt idx="3">
                        <c:v>42</c:v>
                      </c:pt>
                      <c:pt idx="4">
                        <c:v>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77</c:v>
                      </c:pt>
                      <c:pt idx="1">
                        <c:v>255</c:v>
                      </c:pt>
                      <c:pt idx="2">
                        <c:v>192</c:v>
                      </c:pt>
                      <c:pt idx="3">
                        <c:v>165</c:v>
                      </c:pt>
                      <c:pt idx="4">
                        <c:v>243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0.61599999999999999</c:v>
                      </c:pt>
                      <c:pt idx="1">
                        <c:v>0.86440677966101698</c:v>
                      </c:pt>
                      <c:pt idx="2">
                        <c:v>0.85333333333333339</c:v>
                      </c:pt>
                      <c:pt idx="3">
                        <c:v>0.70815450643776823</c:v>
                      </c:pt>
                      <c:pt idx="4">
                        <c:v>0.82653061224489799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0.92405063291139244</c:v>
                      </c:pt>
                      <c:pt idx="1">
                        <c:v>0.97683397683397688</c:v>
                      </c:pt>
                      <c:pt idx="2">
                        <c:v>0.99481865284974091</c:v>
                      </c:pt>
                      <c:pt idx="3">
                        <c:v>0.7321428571428571</c:v>
                      </c:pt>
                      <c:pt idx="4">
                        <c:v>0.98353909465020573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0.12650602409638553</c:v>
                </c:pt>
                <c:pt idx="1">
                  <c:v>6.1349693251533742E-2</c:v>
                </c:pt>
                <c:pt idx="2">
                  <c:v>0.06</c:v>
                </c:pt>
                <c:pt idx="3">
                  <c:v>0.1453287197231834</c:v>
                </c:pt>
                <c:pt idx="4">
                  <c:v>0.18015665796344649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0.92405063291139244</c:v>
                </c:pt>
                <c:pt idx="1">
                  <c:v>0.97683397683397688</c:v>
                </c:pt>
                <c:pt idx="2">
                  <c:v>0.99481865284974091</c:v>
                </c:pt>
                <c:pt idx="3">
                  <c:v>0.7321428571428571</c:v>
                </c:pt>
                <c:pt idx="4">
                  <c:v>0.98353909465020573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166</c:v>
                      </c:pt>
                      <c:pt idx="1">
                        <c:v>326</c:v>
                      </c:pt>
                      <c:pt idx="2">
                        <c:v>250</c:v>
                      </c:pt>
                      <c:pt idx="3">
                        <c:v>289</c:v>
                      </c:pt>
                      <c:pt idx="4">
                        <c:v>383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20</c:v>
                      </c:pt>
                      <c:pt idx="2">
                        <c:v>15</c:v>
                      </c:pt>
                      <c:pt idx="3">
                        <c:v>42</c:v>
                      </c:pt>
                      <c:pt idx="4">
                        <c:v>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77</c:v>
                      </c:pt>
                      <c:pt idx="1">
                        <c:v>255</c:v>
                      </c:pt>
                      <c:pt idx="2">
                        <c:v>192</c:v>
                      </c:pt>
                      <c:pt idx="3">
                        <c:v>165</c:v>
                      </c:pt>
                      <c:pt idx="4">
                        <c:v>243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0.61599999999999999</c:v>
                      </c:pt>
                      <c:pt idx="1">
                        <c:v>0.86440677966101698</c:v>
                      </c:pt>
                      <c:pt idx="2">
                        <c:v>0.85333333333333339</c:v>
                      </c:pt>
                      <c:pt idx="3">
                        <c:v>0.70815450643776823</c:v>
                      </c:pt>
                      <c:pt idx="4">
                        <c:v>0.82653061224489799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0.81914893617021278</c:v>
                      </c:pt>
                      <c:pt idx="1">
                        <c:v>0.98837209302325579</c:v>
                      </c:pt>
                      <c:pt idx="2">
                        <c:v>0.96482412060301503</c:v>
                      </c:pt>
                      <c:pt idx="3">
                        <c:v>0.82499999999999996</c:v>
                      </c:pt>
                      <c:pt idx="4">
                        <c:v>0.95294117647058818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6.560000115744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124"/>
    </cacheField>
    <cacheField name="ORDER_ID" numFmtId="0">
      <sharedItems containsString="0" containsBlank="1" containsNumber="1" containsInteger="1" minValue="1002616819" maxValue="100264638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0T19:27:45"/>
    </cacheField>
    <cacheField name="LAST_UPDATED_DATE" numFmtId="0">
      <sharedItems containsNonDate="0" containsDate="1" containsString="0" containsBlank="1" minDate="2026-10-01T10:07:43" maxDate="2026-10-21T13:09:02"/>
    </cacheField>
    <cacheField name="NCLI" numFmtId="0">
      <sharedItems containsString="0" containsBlank="1" containsNumber="1" containsInteger="1" minValue="66525052" maxValue="69414106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6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6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1"/>
    </cacheField>
    <cacheField name="PS 1" numFmtId="0">
      <sharedItems containsDate="1" containsBlank="1" containsMixedTypes="1" minDate="2026-10-01T00:00:00" maxDate="2026-10-22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6.560002546299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124"/>
    </cacheField>
    <cacheField name="ORDER_ID" numFmtId="0">
      <sharedItems containsString="0" containsBlank="1" containsNumber="1" containsInteger="1" minValue="1002616819" maxValue="100264638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0T19:27:45"/>
    </cacheField>
    <cacheField name="LAST_UPDATED_DATE" numFmtId="0">
      <sharedItems containsNonDate="0" containsDate="1" containsString="0" containsBlank="1" minDate="2026-10-01T10:07:43" maxDate="2026-10-21T13:09:02"/>
    </cacheField>
    <cacheField name="NCLI" numFmtId="0">
      <sharedItems containsString="0" containsBlank="1" containsNumber="1" containsInteger="1" minValue="66525052" maxValue="69414106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6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6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1"/>
    </cacheField>
    <cacheField name="PS 1" numFmtId="0">
      <sharedItems containsDate="1" containsBlank="1" containsMixedTypes="1" minDate="2026-10-01T00:00:00" maxDate="2026-10-22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42555"/>
    <n v="3"/>
    <x v="0"/>
    <n v="5"/>
    <s v="MATARAM"/>
    <s v="LOMBOK BARAT TENGAH"/>
    <s v="GER"/>
    <s v="REG"/>
    <s v="AO"/>
    <x v="0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4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5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6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7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8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9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10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1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3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14"/>
    <n v="100264338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19T14:11:34"/>
    <d v="2026-10-20T11:30:00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PI"/>
    <s v="X"/>
    <s v="NO ADDON"/>
    <m/>
    <s v="Provisioning Issued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5"/>
    <n v="1002645154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0T11:20:45"/>
    <d v="2026-10-21T08:15:01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m/>
    <s v="PI"/>
    <s v="X"/>
    <s v="NO ADDON"/>
    <m/>
    <s v="Provisioning Issued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6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17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18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19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0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1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2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3"/>
    <n v="1002645040"/>
    <n v="3"/>
    <x v="0"/>
    <n v="5"/>
    <s v="MATARAM"/>
    <s v="INNER - NUSA TENGGARA"/>
    <s v="SWE"/>
    <s v="REG"/>
    <s v="AO"/>
    <x v="0"/>
    <s v="1P INET"/>
    <s v="8 | OSS - PONR"/>
    <s v="RBS-Regional 3"/>
    <d v="2026-10-20T10:51:44"/>
    <d v="2026-10-21T11:58:01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ACT_COM"/>
    <s v="X"/>
    <s v="OCA"/>
    <m/>
    <s v="PONR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24"/>
    <n v="1002645352"/>
    <n v="3"/>
    <x v="0"/>
    <n v="5"/>
    <s v="MATARAM"/>
    <s v="INNER - NUSA TENGGARA"/>
    <s v="SWE"/>
    <s v="REG"/>
    <s v="AO"/>
    <x v="0"/>
    <m/>
    <s v="MIE - SEND SURVEY"/>
    <s v="RBS-Regional 3"/>
    <d v="2026-10-20T12:43:17"/>
    <d v="2026-10-20T15:22:01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25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26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27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28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29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30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31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32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33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34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35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36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37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38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39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40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41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42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43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44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45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46"/>
    <n v="1002628503"/>
    <n v="3"/>
    <x v="0"/>
    <n v="5"/>
    <s v="MATARAM"/>
    <s v="LOMBOK BARAT TENGAH"/>
    <s v="PRY"/>
    <s v="REG"/>
    <s v="AO"/>
    <x v="0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47"/>
    <n v="1002637630"/>
    <n v="3"/>
    <x v="0"/>
    <n v="5"/>
    <s v="MATARAM"/>
    <s v="LOMBOK BARAT TENGAH"/>
    <s v="PRY"/>
    <s v="REG"/>
    <s v="AO"/>
    <x v="0"/>
    <s v="1P INET"/>
    <s v="OSS - FALLOUT"/>
    <s v="RBS-Regional 3"/>
    <d v="2026-10-15T07:58:40"/>
    <d v="2026-10-16T16:42:11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FO_WFM"/>
    <s v="LOMBOK TENGAH"/>
    <s v="NO ADDON"/>
    <m/>
    <s v="Provisioning Failed|WFM|INF009851356|salah tagging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48"/>
    <n v="1002646170"/>
    <n v="3"/>
    <x v="0"/>
    <n v="5"/>
    <s v="MATARAM"/>
    <s v="LOMBOK BARAT TENGAH"/>
    <s v="PRY"/>
    <s v="REG"/>
    <s v="AO"/>
    <x v="0"/>
    <s v="1P INET"/>
    <s v="MIE - SEND SURVEY"/>
    <s v="RBS-Regional 3"/>
    <d v="2026-10-20T16:29:44"/>
    <d v="2026-10-20T16:32:06"/>
    <n v="69414028"/>
    <m/>
    <n v="172603792012"/>
    <s v="Toko Lalu Dirahup"/>
    <s v="ODP-PYA-FAB/08 FAB/D05/08.01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SURVEY_NEW_MANJA"/>
    <s v="LOMBOK TENGAH"/>
    <s v="NO ADDON"/>
    <m/>
    <s v="MIE - SEND SURVEY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m/>
    <m/>
    <m/>
    <e v="#NUM!"/>
    <e v="#NUM!"/>
    <x v="0"/>
  </r>
  <r>
    <n v="49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0"/>
    <n v="1002642684"/>
    <n v="3"/>
    <x v="0"/>
    <n v="5"/>
    <s v="MATARAM"/>
    <s v="LOMBOK BARAT TENGAH"/>
    <s v="PRY"/>
    <s v="REG"/>
    <s v="AO"/>
    <x v="0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</r>
  <r>
    <n v="51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2"/>
    <n v="1002644637"/>
    <n v="3"/>
    <x v="0"/>
    <n v="5"/>
    <s v="MATARAM"/>
    <s v="LOMBOK BARAT TENGAH"/>
    <s v="PRY"/>
    <s v="REG"/>
    <s v="AO"/>
    <x v="0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3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5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7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8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59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60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1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62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63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64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65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66"/>
    <n v="1002635720"/>
    <n v="3"/>
    <x v="0"/>
    <n v="5"/>
    <s v="MATARAM"/>
    <s v="LOMBOK TIMUR UTARA"/>
    <s v="SEL"/>
    <s v="REG"/>
    <s v="AO"/>
    <x v="0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67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68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69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70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71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72"/>
    <n v="1002643071"/>
    <n v="3"/>
    <x v="0"/>
    <n v="5"/>
    <s v="MATARAM"/>
    <s v="LOMBOK TIMUR UTARA"/>
    <s v="SEL"/>
    <s v="REG"/>
    <s v="AO"/>
    <x v="0"/>
    <s v="1P INET"/>
    <s v="MIE - SEND SURVEY"/>
    <s v="RBS-Regional 3"/>
    <d v="2026-10-19T13:01:36"/>
    <d v="2026-10-19T13:04:01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SURVEY_NEW_MANJA"/>
    <s v="LOMBOK TIMUR"/>
    <s v="NO ADDON"/>
    <m/>
    <s v="MIE - SEND SURVEY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</r>
  <r>
    <n v="73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4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75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76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77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78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79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80"/>
    <n v="1002637742"/>
    <n v="3"/>
    <x v="0"/>
    <n v="5"/>
    <s v="MATARAM"/>
    <s v="LOMBOK TIMUR UTARA"/>
    <s v="SGG"/>
    <s v="REG"/>
    <s v="AO"/>
    <x v="0"/>
    <m/>
    <s v="7 | OSS - PROVISIONING ISSUED"/>
    <s v="RBS-Regional 3"/>
    <d v="2026-10-15T09:03:45"/>
    <d v="2026-10-16T08:05:33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m/>
    <s v="PI"/>
    <s v="LOMBOK UTARA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81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82"/>
    <n v="1002645444"/>
    <n v="3"/>
    <x v="0"/>
    <n v="5"/>
    <s v="MATARAM"/>
    <s v="LOMBOK TIMUR UTARA"/>
    <s v="SGG"/>
    <s v="REG"/>
    <s v="AO"/>
    <x v="0"/>
    <m/>
    <s v="7 | OSS - PROVISIONING ISSUED"/>
    <s v="RBS-Regional 3"/>
    <d v="2026-10-20T13:24:58"/>
    <d v="2026-10-21T11:44:25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m/>
    <m/>
    <m/>
    <e v="#NUM!"/>
    <e v="#NUM!"/>
    <x v="0"/>
  </r>
  <r>
    <n v="83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84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85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86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87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88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89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90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91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92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93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94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95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96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97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98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99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00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1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02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03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04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05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06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07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08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09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10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11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12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13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14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15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16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17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18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19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20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21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22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23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24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25"/>
    <n v="1002644914"/>
    <n v="3"/>
    <x v="0"/>
    <n v="5"/>
    <s v="MATARAM"/>
    <s v="INNER - NUSA TENGGARA"/>
    <s v="MTR"/>
    <s v="REG"/>
    <s v="AO"/>
    <x v="0"/>
    <s v="1P INET"/>
    <s v="8 | OSS - PONR"/>
    <s v="RBS-Regional 3"/>
    <d v="2026-10-20T10:21:51"/>
    <d v="2026-10-21T09:12:00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ACT_COM"/>
    <s v="X"/>
    <s v="OCA"/>
    <m/>
    <s v="PONR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m/>
    <m/>
    <m/>
    <e v="#NUM!"/>
    <e v="#NUM!"/>
    <x v="0"/>
  </r>
  <r>
    <n v="126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27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28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29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30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31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32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33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34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35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36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37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38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39"/>
    <n v="1002642955"/>
    <n v="3"/>
    <x v="0"/>
    <n v="5"/>
    <s v="MATARAM"/>
    <s v="BIMA"/>
    <s v="TET"/>
    <s v="REG"/>
    <s v="AO"/>
    <x v="0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40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41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42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43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44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45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46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47"/>
    <n v="1002645307"/>
    <n v="3"/>
    <x v="0"/>
    <n v="5"/>
    <s v="MATARAM"/>
    <s v="BIMA"/>
    <s v="DMP"/>
    <s v="REG"/>
    <s v="AO"/>
    <x v="0"/>
    <m/>
    <s v="8 | OSS - PONR"/>
    <s v="RBS-Regional 3"/>
    <d v="2026-10-20T12:16:12"/>
    <d v="2026-10-20T12:54:26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ACT_COM"/>
    <s v="DOMPU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m/>
    <m/>
    <m/>
    <e v="#NUM!"/>
    <e v="#NUM!"/>
    <x v="0"/>
  </r>
  <r>
    <n v="148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49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50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51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52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53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54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55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56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57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58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159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160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61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62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63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164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165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166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167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168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169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170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171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172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173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174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175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176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177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178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179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180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181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182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183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184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85"/>
    <n v="1002638881"/>
    <n v="3"/>
    <x v="0"/>
    <n v="5"/>
    <s v="MATARAM"/>
    <s v="SUMBAWA"/>
    <s v="ALA"/>
    <s v="REG"/>
    <s v="AO"/>
    <x v="0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</r>
  <r>
    <n v="186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187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188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89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90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191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192"/>
    <n v="1002642514"/>
    <n v="3"/>
    <x v="0"/>
    <n v="5"/>
    <s v="MATARAM"/>
    <s v="SUMBAWA"/>
    <s v="MLK"/>
    <s v="REG"/>
    <s v="AO"/>
    <x v="0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193"/>
    <n v="1002646062"/>
    <n v="3"/>
    <x v="0"/>
    <n v="5"/>
    <s v="MATARAM"/>
    <s v="SUMBAWA"/>
    <s v="MLK"/>
    <s v="REG"/>
    <s v="AO"/>
    <x v="0"/>
    <s v="1P INET"/>
    <s v="MIE - SEND SURVEY"/>
    <s v="RBS-Regional 3"/>
    <d v="2026-10-20T15:56:51"/>
    <d v="2026-10-20T15:58:0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SURVEY_NEW_MANJA"/>
    <s v="SUMBAWA BARAT"/>
    <s v="NO ADDON"/>
    <m/>
    <s v="MIE - SEND SURVEY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194"/>
    <n v="1002646362"/>
    <n v="3"/>
    <x v="0"/>
    <n v="5"/>
    <s v="MATARAM"/>
    <s v="SUMBAWA"/>
    <s v="MLK"/>
    <s v="REG"/>
    <s v="AO"/>
    <x v="0"/>
    <s v="1P INET"/>
    <s v="MIE - SEND SURVEY"/>
    <s v="RBS-Regional 3"/>
    <d v="2026-10-20T18:50:50"/>
    <d v="2026-10-20T18:52:07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SURVEY_NEW_MANJA"/>
    <s v="SUMBAWA BARAT"/>
    <s v="NO ADDON"/>
    <m/>
    <s v="MIE - SEND SURVEY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195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196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197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198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199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00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01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02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03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04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0T17:34:04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5"/>
    <n v="1002646101"/>
    <n v="3"/>
    <x v="0"/>
    <n v="5"/>
    <s v="MATARAM"/>
    <s v="SUMBAWA"/>
    <s v="TLW"/>
    <s v="REG"/>
    <s v="AO"/>
    <x v="0"/>
    <s v="1P INET"/>
    <s v="MIE - SEND SURVEY"/>
    <s v="RBS-Regional 3"/>
    <d v="2026-10-20T16:05:44"/>
    <d v="2026-10-20T16:08:06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SURVEY_NEW_MANJA"/>
    <s v="SUMBAWA BARAT"/>
    <s v="NO ADDON"/>
    <m/>
    <s v="MIE - SEND SURVEY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06"/>
    <n v="1002646146"/>
    <n v="3"/>
    <x v="0"/>
    <n v="5"/>
    <s v="MATARAM"/>
    <s v="SUMBAWA"/>
    <s v="TLW"/>
    <s v="REG"/>
    <s v="AO"/>
    <x v="0"/>
    <s v="1P INET"/>
    <s v="MIE - SEND SURVEY"/>
    <s v="RBS-Regional 3"/>
    <d v="2026-10-20T16:20:50"/>
    <d v="2026-10-20T16:22:01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SURVEY_NEW_MANJA"/>
    <s v="SUMBAWA BARAT"/>
    <s v="NO ADDON"/>
    <m/>
    <s v="MIE - SEND SURVEY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07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08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09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10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11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12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13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14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15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16"/>
    <n v="1002646274"/>
    <n v="3"/>
    <x v="1"/>
    <n v="5"/>
    <s v="MALANG"/>
    <s v="KEPANJEN"/>
    <s v="DPT"/>
    <s v="REG"/>
    <s v="AO"/>
    <x v="0"/>
    <s v="1P INET"/>
    <s v="MIA - INVALID SURVEY"/>
    <s v="RBS-Regional 3"/>
    <d v="2026-10-20T17:24:44"/>
    <d v="2026-10-21T05:48:04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SURVEY_NEW_MANJA"/>
    <s v="TUREN"/>
    <s v="OCA"/>
    <m/>
    <s v="MIE - INVALID SURVEY - Kendala Jalur/Rute Tarikan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217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18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19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20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21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22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223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224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225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26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27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28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29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30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31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32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33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34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35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36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237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238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239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40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241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242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243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244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245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246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247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248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249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250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251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252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253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254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255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256"/>
    <n v="1002645293"/>
    <n v="3"/>
    <x v="1"/>
    <n v="5"/>
    <s v="MALANG"/>
    <s v="KEPANJEN"/>
    <s v="MLG"/>
    <s v="REG"/>
    <s v="AO"/>
    <x v="0"/>
    <s v="1P INET"/>
    <s v="MIA - INVALID SURVEY"/>
    <s v="RBS-Regional 3"/>
    <d v="2026-10-20T12:09:51"/>
    <d v="2026-10-21T05:44:38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m/>
    <s v="SURVEY_NEW_MANJA"/>
    <s v="MALANG"/>
    <s v="OCA"/>
    <m/>
    <s v="MIE - INVALID SURVEY - Kendala Jalur/Rute Tarikan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257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258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259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260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261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262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263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264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265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266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267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268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269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270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271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272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273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274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75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276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7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8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279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280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281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282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283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284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285"/>
    <n v="1002646172"/>
    <n v="3"/>
    <x v="1"/>
    <n v="5"/>
    <s v="MALANG"/>
    <s v="BATU"/>
    <s v="BTU"/>
    <s v="REG"/>
    <s v="AO"/>
    <x v="0"/>
    <s v="1P INET"/>
    <s v="7 | OSS - PROVISIONING ISSUED"/>
    <s v="RBS-Regional 3"/>
    <d v="2026-10-20T16:29:49"/>
    <d v="2026-10-21T13:02:20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I"/>
    <s v="BATU"/>
    <s v="OCA"/>
    <m/>
    <s v="Provisioning Issu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</r>
  <r>
    <n v="286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287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288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89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290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291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292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293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294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295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296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297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98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299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300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301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302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303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304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305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306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307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308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309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310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311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312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313"/>
    <n v="1002642137"/>
    <n v="3"/>
    <x v="1"/>
    <n v="5"/>
    <s v="MALANG"/>
    <s v="BATU"/>
    <s v="BLB"/>
    <s v="REG"/>
    <s v="AO"/>
    <x v="0"/>
    <s v="1P INET"/>
    <s v="MIA - INVALID SURVEY"/>
    <s v="RBS-Regional 3"/>
    <d v="2026-10-19T07:28:34"/>
    <d v="2026-10-19T08:15:11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SURVEY_NEW_MANJA"/>
    <s v="BLIMBING"/>
    <s v="NO ADDON"/>
    <m/>
    <s v="MIE - INVALID SURVEY - Double Input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314"/>
    <n v="1002645981"/>
    <n v="3"/>
    <x v="1"/>
    <n v="5"/>
    <s v="MALANG"/>
    <s v="BATU"/>
    <s v="BLB"/>
    <s v="REG"/>
    <s v="AO"/>
    <x v="0"/>
    <s v="1P INET"/>
    <s v="MIA - INVALID SURVEY"/>
    <s v="RBS-Regional 3"/>
    <d v="2026-10-20T15:32:45"/>
    <d v="2026-10-21T05:46:05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SURVEY_NEW_MANJA"/>
    <s v="BLIMBING"/>
    <s v="OCA"/>
    <m/>
    <s v="MIE - INVALID SURVEY - Kendala Jalur/Rute Tarikan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315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316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17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18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319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320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321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322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323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324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325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326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327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328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329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330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331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332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333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334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335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336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337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338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339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340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341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342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343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34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34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4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347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348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349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350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351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352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353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354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355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356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357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358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359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360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361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362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363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364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365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366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367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368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369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370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371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372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373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374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375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376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377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378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379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380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381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382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383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384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385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386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387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388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389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390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391"/>
    <n v="1002645778"/>
    <n v="3"/>
    <x v="2"/>
    <n v="4"/>
    <s v="MAGELANG"/>
    <s v="MAGELANG"/>
    <s v="MGE"/>
    <s v="REG"/>
    <s v="AO"/>
    <x v="0"/>
    <s v="1P INET"/>
    <s v="8 | OSS - PONR"/>
    <s v="RBS-Regional 3"/>
    <d v="2026-10-20T14:47:45"/>
    <d v="2026-10-21T10:55:3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ACT_COM"/>
    <s v="X"/>
    <s v="NO ADDON"/>
    <m/>
    <s v="PONR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m/>
    <m/>
    <m/>
    <e v="#NUM!"/>
    <e v="#NUM!"/>
    <x v="0"/>
  </r>
  <r>
    <n v="392"/>
    <n v="1002645299"/>
    <n v="3"/>
    <x v="2"/>
    <n v="4"/>
    <s v="MAGELANG"/>
    <s v="MAGELANG"/>
    <s v="MGE"/>
    <s v="REG"/>
    <s v="AO"/>
    <x v="0"/>
    <s v="1P INET"/>
    <s v="MIE - SEND SURVEY"/>
    <s v="RBS-Regional 3"/>
    <d v="2026-10-20T12:12:44"/>
    <d v="2026-10-20T12:14:01"/>
    <n v="69413695"/>
    <m/>
    <n v="146137148552"/>
    <s v="PONPES BINA MADANI PUTRI (RUMAH DINAS II)"/>
    <s v="ODP-MGE-FU/144 FU/D08/144.01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SURVEY_NEW_MANJA"/>
    <s v="X"/>
    <s v="NO ADDON"/>
    <m/>
    <s v="MIE - SEND SURVEY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m/>
    <m/>
    <m/>
    <e v="#NUM!"/>
    <e v="#NUM!"/>
    <x v="0"/>
  </r>
  <r>
    <n v="393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394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395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396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397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398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399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400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401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402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403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404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405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406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407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408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409"/>
    <n v="1002645127"/>
    <n v="3"/>
    <x v="2"/>
    <n v="4"/>
    <s v="MAGELANG"/>
    <s v="TEMANGGUNG"/>
    <s v="TEM"/>
    <s v="REG"/>
    <s v="AO"/>
    <x v="0"/>
    <s v="1P INET"/>
    <s v="OSS - FALLOUT"/>
    <s v="RBS-Regional 3"/>
    <d v="2026-10-20T11:12:44"/>
    <d v="2026-10-21T11:24:1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FO_WFM"/>
    <s v="X"/>
    <s v="NO ADDON"/>
    <m/>
    <s v="Provisioning Failed|WFM|INF009923467|PP_-7.2670733,110.24086_pelanggan manja hari jumat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410"/>
    <n v="1002645081"/>
    <n v="3"/>
    <x v="2"/>
    <n v="4"/>
    <s v="MAGELANG"/>
    <s v="TEMANGGUNG"/>
    <s v="TEM"/>
    <s v="REG"/>
    <s v="AO"/>
    <x v="0"/>
    <s v="1P INET"/>
    <s v="MIE - SEND SURVEY"/>
    <s v="RBS-Regional 3"/>
    <d v="2026-10-20T11:00:49"/>
    <d v="2026-10-20T11:02:01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SURVEY_NEW_MANJA"/>
    <s v="X"/>
    <s v="NO ADDON"/>
    <m/>
    <s v="MIE - SEND SURVEY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m/>
    <m/>
    <m/>
    <e v="#NUM!"/>
    <e v="#NUM!"/>
    <x v="0"/>
  </r>
  <r>
    <n v="411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412"/>
    <n v="1002645378"/>
    <n v="3"/>
    <x v="1"/>
    <n v="5"/>
    <s v="KEDIRI"/>
    <s v="KEDIRI"/>
    <s v="GUR"/>
    <s v="REG"/>
    <s v="AO"/>
    <x v="0"/>
    <s v="1P INET"/>
    <s v="MIE - SEND SURVEY"/>
    <s v="RBS-Regional 3"/>
    <d v="2026-10-20T12:56:50"/>
    <d v="2026-10-20T12:58:27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SURVEY_NEW_MANJA"/>
    <s v="NGADILUWIH"/>
    <s v="NO ADDON"/>
    <m/>
    <s v="MIE - SEND SURVEY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m/>
    <m/>
    <m/>
    <e v="#NUM!"/>
    <e v="#NUM!"/>
    <x v="0"/>
  </r>
  <r>
    <n v="413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414"/>
    <n v="1002641398"/>
    <n v="3"/>
    <x v="1"/>
    <n v="5"/>
    <s v="KEDIRI"/>
    <s v="KEDIRI"/>
    <s v="NDL"/>
    <s v="REG"/>
    <s v="AO"/>
    <x v="0"/>
    <s v="1P INET"/>
    <s v="7 | OSS - PROVISIONING ISSUED"/>
    <s v="RBS-Regional 3"/>
    <d v="2026-10-17T13:41:40"/>
    <d v="2026-10-18T11:24:03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m/>
    <s v="PI"/>
    <s v="NGADILUWIH"/>
    <s v="OCA"/>
    <m/>
    <s v="Provisioning Issued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415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416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417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418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419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420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21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22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423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424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425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426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427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428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429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430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431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432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433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434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435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436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437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438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439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440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441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442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443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444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445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446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447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448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449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450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451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452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453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454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455"/>
    <n v="1002643051"/>
    <n v="3"/>
    <x v="1"/>
    <n v="5"/>
    <s v="KEDIRI"/>
    <s v="NGANJUK"/>
    <s v="NJK"/>
    <s v="REG"/>
    <s v="AO"/>
    <x v="0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456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457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458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459"/>
    <n v="1002623876"/>
    <n v="3"/>
    <x v="1"/>
    <n v="5"/>
    <s v="KEDIRI"/>
    <s v="NGANJUK"/>
    <s v="WRJ"/>
    <s v="REG"/>
    <s v="AO"/>
    <x v="0"/>
    <s v="1P INET"/>
    <s v="7 | OSS - PROVISIONING ISSUED"/>
    <s v="RBS-Regional 3"/>
    <d v="2026-10-06T10:43:12"/>
    <d v="2026-10-20T09:06:57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PI"/>
    <s v="KERTOSONO"/>
    <s v="NO ADDON"/>
    <m/>
    <s v="Provisioning Issued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460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461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462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463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464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465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466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467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468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469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470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471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472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473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474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475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476"/>
    <n v="1002646202"/>
    <n v="3"/>
    <x v="1"/>
    <n v="5"/>
    <s v="KEDIRI"/>
    <s v="KEDIRI"/>
    <s v="KDI"/>
    <s v="REG"/>
    <s v="AO"/>
    <x v="0"/>
    <s v="1P INET"/>
    <s v="8 | OSS - PONR"/>
    <s v="RBS-Regional 3"/>
    <d v="2026-10-20T16:41:45"/>
    <d v="2026-10-21T12:55:42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ACT_COM"/>
    <s v="X"/>
    <s v="NO ADDON"/>
    <m/>
    <s v="PONR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477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478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479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480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481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482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483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484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485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486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487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488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489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490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491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492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493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494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495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496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497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498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499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500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501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502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503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504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505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506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507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508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509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510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511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512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513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514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515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516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517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518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519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520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521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522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523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524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525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526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527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528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529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530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531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532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533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534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535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536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537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538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539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540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541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542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543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544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45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46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547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548"/>
    <n v="1002646318"/>
    <n v="3"/>
    <x v="2"/>
    <n v="4"/>
    <s v="YOGYAKARTA"/>
    <s v="BANTUL"/>
    <s v="WTS"/>
    <s v="REG"/>
    <s v="AO"/>
    <x v="0"/>
    <s v="1P INET"/>
    <s v="7 | OSS - PROVISIONING ISSUED"/>
    <s v="RBS-Regional 3"/>
    <d v="2026-10-20T17:59:49"/>
    <d v="2026-10-21T13:03:36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I"/>
    <s v="WATES"/>
    <s v="NO ADDON"/>
    <m/>
    <s v="Provisioning Issu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m/>
    <m/>
    <m/>
    <e v="#NUM!"/>
    <e v="#NUM!"/>
    <x v="0"/>
  </r>
  <r>
    <n v="549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550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551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552"/>
    <n v="1002646250"/>
    <n v="3"/>
    <x v="2"/>
    <n v="4"/>
    <s v="YOGYAKARTA"/>
    <s v="BANTUL"/>
    <s v="WTS"/>
    <s v="REG"/>
    <s v="AO"/>
    <x v="0"/>
    <s v="1P INET"/>
    <s v="MIA - INVALID SURVEY"/>
    <s v="RBS-Regional 3"/>
    <d v="2026-10-20T17:06:44"/>
    <d v="2026-10-21T11:42:20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SURVEY_NEW_MANJA"/>
    <s v="WATES"/>
    <s v="NO ADDON"/>
    <m/>
    <s v="MIE - INVALID SURVEY - ODP Jauh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553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554"/>
    <n v="1002642792"/>
    <n v="3"/>
    <x v="2"/>
    <n v="4"/>
    <s v="YOGYAKARTA"/>
    <s v="GUNUNG KIDUL"/>
    <s v="WNS"/>
    <s v="REG"/>
    <s v="AO"/>
    <x v="0"/>
    <m/>
    <s v="7 | OSS - PROVISIONING ISSUED"/>
    <s v="RBS-Regional 3"/>
    <d v="2026-10-19T11:10:31"/>
    <d v="2026-10-21T11:09:51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m/>
    <s v="PI"/>
    <s v="WONOSARI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555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56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57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558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559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560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561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562"/>
    <n v="1002642676"/>
    <n v="3"/>
    <x v="2"/>
    <n v="4"/>
    <s v="YOGYAKARTA"/>
    <s v="GUNUNG KIDUL"/>
    <s v="WNS"/>
    <s v="REG"/>
    <s v="AO"/>
    <x v="0"/>
    <m/>
    <s v="CC - HD1A - INPROGRESS UNCONTACTED"/>
    <s v="RBS-Regional 3"/>
    <d v="2026-10-19T10:38:47"/>
    <d v="2026-10-21T13:04:51"/>
    <n v="69412709"/>
    <m/>
    <n v="143135115422"/>
    <s v="AMA AWA RESORT"/>
    <s v="ODP-WNS-FBA/030"/>
    <m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m/>
    <m/>
    <m/>
    <s v="19-10-2026 10:55:23"/>
    <m/>
    <m/>
    <s v="FCC"/>
    <s v="WONOSARI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3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564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565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566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567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68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569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570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571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572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573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574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575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576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577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578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579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580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581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582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583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584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585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586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587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588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589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590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591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592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593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594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595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596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597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598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599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600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601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602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603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604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605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606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607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608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609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610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611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612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613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614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615"/>
    <n v="1002640795"/>
    <n v="3"/>
    <x v="2"/>
    <n v="4"/>
    <s v="YOGYAKARTA"/>
    <s v="BANTUL"/>
    <s v="BTL"/>
    <s v="REG"/>
    <s v="AO"/>
    <x v="0"/>
    <s v="2P INET + VOICE"/>
    <s v="OSS - FALLOUT"/>
    <s v="RBS-Regional 3"/>
    <d v="2026-10-16T16:56:41"/>
    <d v="2026-10-20T10:42:22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FO_WFM"/>
    <s v="X"/>
    <s v="NO ADDON"/>
    <m/>
    <s v="Provisioning Failed|WFM|INF009899610|TOF_-7.8142352,110.3604434_ODP-BTL-FBP/129 valins id 36276854 ODP-BTL-FBP/128 valins id 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616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617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618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619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620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621"/>
    <n v="1002625534"/>
    <n v="3"/>
    <x v="2"/>
    <n v="4"/>
    <s v="YOGYAKARTA"/>
    <s v="SLEMAN"/>
    <s v="GOD"/>
    <s v="REG"/>
    <s v="AO"/>
    <x v="0"/>
    <m/>
    <s v="OSS - FALLOUT"/>
    <s v="RBS-Regional 3"/>
    <d v="2026-10-07T10:03:06"/>
    <d v="2026-10-19T11:40:2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FO_WFM"/>
    <s v="X"/>
    <s v="NO ADDON"/>
    <m/>
    <s v="Provisioning Failed|WFM|INF009881685|PP_-7.8142488,110.36043799999999_manja tanggal 25 Oktober 20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622"/>
    <n v="1002646175"/>
    <n v="3"/>
    <x v="2"/>
    <n v="4"/>
    <s v="YOGYAKARTA"/>
    <s v="SLEMAN"/>
    <s v="GOD"/>
    <s v="REG"/>
    <s v="AO"/>
    <x v="0"/>
    <m/>
    <s v="MIE - SEND SURVEY"/>
    <s v="RBS-Regional 3"/>
    <d v="2026-10-20T16:38:29"/>
    <d v="2026-10-21T08:28:07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m/>
    <m/>
    <m/>
    <e v="#NUM!"/>
    <e v="#NUM!"/>
    <x v="0"/>
  </r>
  <r>
    <n v="623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624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625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626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627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628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29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630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631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632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633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634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635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636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637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638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639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640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641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642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643"/>
    <n v="1002641588"/>
    <n v="3"/>
    <x v="2"/>
    <n v="4"/>
    <s v="YOGYAKARTA"/>
    <s v="INNER - YOGYA JATENG SELATAN"/>
    <s v="PGR"/>
    <s v="REG"/>
    <s v="AO"/>
    <x v="0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644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645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646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647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648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649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650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651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652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653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654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655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656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657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658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659"/>
    <n v="1002644512"/>
    <n v="3"/>
    <x v="3"/>
    <n v="5"/>
    <s v="MADURA"/>
    <s v="BANGKALAN"/>
    <s v="BEA"/>
    <s v="REG"/>
    <s v="AO"/>
    <x v="0"/>
    <m/>
    <s v="QC MIA - INVALID QUALITY CONTROL MIA"/>
    <s v="RBS-Regional 3"/>
    <d v="2026-10-20T08:39:20"/>
    <d v="2026-10-21T08:54:09"/>
    <n v="69413394"/>
    <m/>
    <n v="152459201109"/>
    <s v="TOKO TINGGI"/>
    <s v="ODP-BEA-FA/89"/>
    <m/>
    <m/>
    <m/>
    <m/>
    <n v="113.06417"/>
    <n v="-7.12242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m/>
    <m/>
    <m/>
    <s v="20-10-2026 08:40:27"/>
    <m/>
    <m/>
    <s v="QC1"/>
    <s v="X"/>
    <s v="NETMONK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</r>
  <r>
    <n v="660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61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662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663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664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665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666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667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668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669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670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671"/>
    <n v="1002645582"/>
    <n v="3"/>
    <x v="3"/>
    <n v="5"/>
    <s v="MADURA"/>
    <s v="BANGKALAN"/>
    <s v="SPG"/>
    <s v="REG"/>
    <s v="AO"/>
    <x v="0"/>
    <m/>
    <s v="OSS - FALLOUT"/>
    <s v="RBS-Regional 3"/>
    <d v="2026-10-20T14:07:18"/>
    <d v="2026-10-21T13:05:37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FO"/>
    <s v="SAMPANG"/>
    <s v="NO ADDON"/>
    <m/>
    <s v="Provisioning Failed|ACTIVATION|INF009925674|FAIL:device operation failed (Profile does not exist.). Rollback Succeeded.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m/>
    <m/>
    <m/>
    <e v="#NUM!"/>
    <e v="#NUM!"/>
    <x v="0"/>
  </r>
  <r>
    <n v="672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673"/>
    <n v="1002643283"/>
    <n v="3"/>
    <x v="3"/>
    <n v="5"/>
    <s v="MADURA"/>
    <s v="BANGKALAN"/>
    <s v="SPG"/>
    <s v="REG"/>
    <s v="AO"/>
    <x v="0"/>
    <s v="1P INET"/>
    <s v="MIA - INVALID SURVEY"/>
    <s v="RBS-Regional 3"/>
    <d v="2026-10-19T13:49:35"/>
    <d v="2026-10-20T08:10:17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SURVEY_NEW_MANJA"/>
    <s v="SAMPANG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m/>
    <m/>
    <m/>
    <e v="#NUM!"/>
    <e v="#NUM!"/>
    <x v="0"/>
  </r>
  <r>
    <n v="674"/>
    <n v="1002645283"/>
    <n v="3"/>
    <x v="3"/>
    <n v="5"/>
    <s v="MADURA"/>
    <s v="BANGKALAN"/>
    <s v="SPG"/>
    <s v="REG"/>
    <s v="AO"/>
    <x v="0"/>
    <m/>
    <s v="QC MIA - INVALID QUALITY CONTROL MIA"/>
    <s v="RBS-Regional 3"/>
    <d v="2026-10-20T12:04:12"/>
    <d v="2026-10-21T09:44:03"/>
    <n v="69413687"/>
    <m/>
    <n v="152434914879"/>
    <s v="WARUNG ROJAK JALIL 2 (RMH BLK)"/>
    <s v="ODP-SPG-FS/61"/>
    <m/>
    <m/>
    <m/>
    <m/>
    <n v="113.20810560526201"/>
    <n v="-7.0511246218538002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QC1"/>
    <s v="SAMPANG"/>
    <s v="NO ADDON"/>
    <m/>
    <s v="QC MIA - INVALID QUALITY CONTROL MIA - Tidak mengunggah Dokumen Usaha - ingin upload NPWP atas nama pribad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675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76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677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678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679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680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681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682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683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684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685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686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687"/>
    <n v="1002642916"/>
    <n v="3"/>
    <x v="3"/>
    <n v="5"/>
    <s v="MADURA"/>
    <s v="PAMEKASAN"/>
    <s v="PME"/>
    <s v="REG"/>
    <s v="AO"/>
    <x v="0"/>
    <s v="1P INET"/>
    <s v="7 | OSS - PROVISIONING ISSUED"/>
    <s v="RBS-Regional 3"/>
    <d v="2026-10-19T11:40:34"/>
    <d v="2026-10-20T08:15:13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PI"/>
    <s v="PAMEKASAN"/>
    <s v="NO ADDON"/>
    <m/>
    <s v="Provisioning Issued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688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689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690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691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692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693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694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695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696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697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698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699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700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701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702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703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704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705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706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707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708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709"/>
    <n v="1002644514"/>
    <n v="3"/>
    <x v="3"/>
    <n v="5"/>
    <s v="MADURA"/>
    <s v="PAMEKASAN"/>
    <s v="PME"/>
    <s v="REG"/>
    <s v="AO"/>
    <x v="0"/>
    <m/>
    <s v="OSS - PROVISIONING DESAIN"/>
    <s v="RBS-Regional 3"/>
    <d v="2026-10-20T08:42:57"/>
    <d v="2026-10-21T08:06:09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RE_PI"/>
    <s v="PAMEKASAN"/>
    <s v="NETMONK"/>
    <m/>
    <s v="Provisioning Design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m/>
    <m/>
    <m/>
    <e v="#NUM!"/>
    <e v="#NUM!"/>
    <x v="0"/>
  </r>
  <r>
    <n v="710"/>
    <n v="1002646181"/>
    <n v="3"/>
    <x v="3"/>
    <n v="5"/>
    <s v="MADURA"/>
    <s v="PAMEKASAN"/>
    <s v="PME"/>
    <s v="REG"/>
    <s v="AO"/>
    <x v="0"/>
    <s v="1P INET"/>
    <s v="8 | OSS - PONR"/>
    <s v="RBS-Regional 3"/>
    <d v="2026-10-20T16:32:44"/>
    <d v="2026-10-21T11:57:01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ACT_COM"/>
    <s v="PAMEKASAN"/>
    <s v="NO ADDON"/>
    <m/>
    <s v="PONR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m/>
    <m/>
    <m/>
    <e v="#NUM!"/>
    <e v="#NUM!"/>
    <x v="0"/>
  </r>
  <r>
    <n v="711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712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713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714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715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716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717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718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719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720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721"/>
    <n v="1002645716"/>
    <n v="3"/>
    <x v="3"/>
    <n v="5"/>
    <s v="MADURA"/>
    <s v="PAMEKASAN"/>
    <s v="AJA"/>
    <s v="REG"/>
    <s v="AO"/>
    <x v="0"/>
    <m/>
    <s v="MIE - SEND SURVEY"/>
    <s v="RBS-Regional 3"/>
    <d v="2026-10-20T14:42:48"/>
    <d v="2026-10-20T19:08:11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722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723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724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725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726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727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728"/>
    <n v="1002645766"/>
    <n v="3"/>
    <x v="3"/>
    <n v="5"/>
    <s v="MADURA"/>
    <s v="PAMEKASAN"/>
    <s v="SMP"/>
    <s v="REG"/>
    <s v="AO"/>
    <x v="0"/>
    <s v="1P INET"/>
    <s v="7 | OSS - PROVISIONING ISSUED"/>
    <s v="RBS-Regional 3"/>
    <d v="2026-10-20T14:44:49"/>
    <d v="2026-10-21T11:39:34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I"/>
    <s v="X"/>
    <s v="NETMONK"/>
    <m/>
    <s v="Provisioning Issu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m/>
    <m/>
    <m/>
    <e v="#NUM!"/>
    <e v="#NUM!"/>
    <x v="0"/>
  </r>
  <r>
    <n v="729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730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731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732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733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734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735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736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737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738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739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740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741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742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743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744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745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746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747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748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749"/>
    <n v="1002643110"/>
    <n v="3"/>
    <x v="3"/>
    <n v="5"/>
    <s v="SBY UTARA"/>
    <s v="KENJERAN"/>
    <s v="KBL"/>
    <s v="REG"/>
    <s v="AO"/>
    <x v="0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750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751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752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753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754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755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756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757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758"/>
    <n v="1002645334"/>
    <n v="3"/>
    <x v="3"/>
    <n v="5"/>
    <s v="SBY UTARA"/>
    <s v="KENJERAN"/>
    <s v="KPS"/>
    <s v="REG"/>
    <s v="AO"/>
    <x v="0"/>
    <s v="1P INET"/>
    <s v="7 | OSS - PROVISIONING ISSUED"/>
    <s v="RBS-Regional 3"/>
    <d v="2026-10-20T12:30:45"/>
    <d v="2026-10-21T10:10:03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m/>
    <s v="PI"/>
    <s v="KAPASAN"/>
    <s v="NO ADDON"/>
    <m/>
    <s v="Provisioning Issu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759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760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761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762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763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764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765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766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767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768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769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770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771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772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773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774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775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776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777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778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779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780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20T16:47:02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Tidak Mengunggah Foto Lokasi Instalasi Tampak Depan Menyeluruh - Mohon upload foto lok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781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2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783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784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785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786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787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788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789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790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791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792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793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794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795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796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797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798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799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800"/>
    <n v="1002645003"/>
    <n v="3"/>
    <x v="3"/>
    <n v="5"/>
    <s v="SBY UTARA"/>
    <s v="TANDES"/>
    <s v="LKI"/>
    <s v="REG"/>
    <s v="AO"/>
    <x v="0"/>
    <s v="1P INET"/>
    <s v="8 | OSS - PONR"/>
    <s v="RBS-Regional 3"/>
    <d v="2026-10-20T10:41:50"/>
    <d v="2026-10-21T12:20:43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I_OK"/>
    <s v="TANDES"/>
    <s v="NO ADDON"/>
    <m/>
    <s v="PONR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m/>
    <m/>
    <m/>
    <e v="#NUM!"/>
    <e v="#NUM!"/>
    <x v="0"/>
  </r>
  <r>
    <n v="801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802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803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804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805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806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807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808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809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810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811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812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813"/>
    <n v="1002645324"/>
    <n v="3"/>
    <x v="3"/>
    <n v="5"/>
    <s v="SBY SELATAN"/>
    <s v="TANDES"/>
    <s v="DMO"/>
    <s v="REG"/>
    <s v="AO"/>
    <x v="0"/>
    <s v="1P INET"/>
    <s v="7 | OSS - PROVISIONING ISSUED"/>
    <s v="RBS-Regional 3"/>
    <d v="2026-10-20T12:26:44"/>
    <d v="2026-10-21T11:20:40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I"/>
    <s v="DARMO GUBENG"/>
    <s v="NETMONK"/>
    <m/>
    <s v="Provisioning Issu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m/>
    <m/>
    <m/>
    <e v="#NUM!"/>
    <e v="#NUM!"/>
    <x v="0"/>
  </r>
  <r>
    <n v="814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815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816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817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818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819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820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821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822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823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824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825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826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827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828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829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830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831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832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833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834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835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836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837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838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839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840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841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842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843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844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845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846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847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848"/>
    <n v="1002631448"/>
    <n v="3"/>
    <x v="3"/>
    <n v="5"/>
    <s v="SBY UTARA"/>
    <s v="MANYAR"/>
    <s v="MGO"/>
    <s v="REG"/>
    <s v="AO"/>
    <x v="0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849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20T18:44:03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850"/>
    <n v="1002644146"/>
    <n v="3"/>
    <x v="3"/>
    <n v="5"/>
    <s v="SBY UTARA"/>
    <s v="MANYAR"/>
    <s v="MGO"/>
    <s v="REG"/>
    <s v="AO"/>
    <x v="0"/>
    <m/>
    <s v="MIE - SEND SURVEY"/>
    <s v="RBS-Regional 3"/>
    <d v="2026-10-19T16:56:32"/>
    <d v="2026-10-19T17:38:07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</r>
  <r>
    <n v="851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852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853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854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855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856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857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858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859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860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861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862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863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864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865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866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867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868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869"/>
    <n v="1002641881"/>
    <n v="3"/>
    <x v="3"/>
    <n v="5"/>
    <s v="SBY SELATAN"/>
    <s v="MANYAR"/>
    <s v="MYR"/>
    <s v="REG"/>
    <s v="AO"/>
    <x v="0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870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871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872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873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874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875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876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877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878"/>
    <n v="1002645763"/>
    <n v="3"/>
    <x v="3"/>
    <n v="5"/>
    <s v="SBY SELATAN"/>
    <s v="KETINTANG"/>
    <s v="RKT"/>
    <s v="REG"/>
    <s v="AO"/>
    <x v="0"/>
    <s v="1P INET"/>
    <s v="OSS - FALLOUT"/>
    <s v="RBS-Regional 3"/>
    <d v="2026-10-20T14:44:44"/>
    <d v="2026-10-21T11:16:48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FO_WFM"/>
    <s v="RUNGKUT"/>
    <s v="NO ADDON"/>
    <m/>
    <s v="Provisioning Failed|WFM|INF009923301|pelanggan minta cancel..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879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880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881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882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883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884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885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886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887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888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88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89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89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892"/>
    <n v="1002641729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893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894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895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896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897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898"/>
    <n v="1002642994"/>
    <n v="3"/>
    <x v="4"/>
    <n v="4"/>
    <s v="SOLO"/>
    <s v="INNER - SOLO JATENG TIMUR"/>
    <s v="SLO"/>
    <s v="REG"/>
    <s v="AO"/>
    <x v="0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899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900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901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902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903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904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905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906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907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908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909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910"/>
    <n v="1002645464"/>
    <n v="3"/>
    <x v="4"/>
    <n v="4"/>
    <s v="KUDUS"/>
    <s v="BLORA"/>
    <s v="CEP"/>
    <s v="REG"/>
    <s v="AO"/>
    <x v="0"/>
    <s v="1P INET"/>
    <s v="7 | OSS - PROVISIONING ISSUED"/>
    <s v="RBS-Regional 3"/>
    <d v="2026-10-20T13:27:49"/>
    <d v="2026-10-21T11:30:1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I"/>
    <s v="CEPU"/>
    <s v="NO ADDON"/>
    <m/>
    <s v="Provisioning Issu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m/>
    <m/>
    <m/>
    <e v="#NUM!"/>
    <e v="#NUM!"/>
    <x v="0"/>
  </r>
  <r>
    <n v="911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912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13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14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15"/>
    <n v="1002645412"/>
    <n v="3"/>
    <x v="4"/>
    <n v="4"/>
    <s v="KUDUS"/>
    <s v="BLORA"/>
    <s v="CEP"/>
    <s v="REG"/>
    <s v="AO"/>
    <x v="0"/>
    <s v="1P INET"/>
    <s v="8 | OSS - PONR"/>
    <s v="RBS-Regional 3"/>
    <d v="2026-10-20T13:09:49"/>
    <d v="2026-10-21T12:04:21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ACT_COM"/>
    <s v="CEPU"/>
    <s v="NO ADDON"/>
    <m/>
    <s v="PONR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916"/>
    <n v="1002645664"/>
    <n v="3"/>
    <x v="4"/>
    <n v="4"/>
    <s v="KUDUS"/>
    <s v="BLORA"/>
    <s v="CEP"/>
    <s v="REG"/>
    <s v="AO"/>
    <x v="0"/>
    <s v="1P INET"/>
    <s v="8 | OSS - PONR"/>
    <s v="RBS-Regional 3"/>
    <d v="2026-10-20T14:23:49"/>
    <d v="2026-10-21T12:53:52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I_OK"/>
    <s v="CEPU"/>
    <s v="NO ADDON"/>
    <m/>
    <s v="PONR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917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18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919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920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921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922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923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924"/>
    <n v="1002641724"/>
    <n v="3"/>
    <x v="4"/>
    <n v="4"/>
    <s v="KUDUS"/>
    <s v="PURWODADI"/>
    <s v="GDO"/>
    <s v="REG"/>
    <s v="AO"/>
    <x v="0"/>
    <m/>
    <s v="7 | OSS - PROVISIONING ISSUED"/>
    <s v="RBS-Regional 2"/>
    <d v="2026-10-18T07:31:58"/>
    <d v="2026-10-19T11:24:36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m/>
    <s v="PI"/>
    <s v="GUBUG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</r>
  <r>
    <n v="925"/>
    <n v="1002642943"/>
    <n v="3"/>
    <x v="4"/>
    <n v="4"/>
    <s v="KUDUS"/>
    <s v="PURWODADI"/>
    <s v="GDO"/>
    <s v="REG"/>
    <s v="AO"/>
    <x v="0"/>
    <s v="1P INET"/>
    <s v="7 | OSS - PROVISIONING ISSUED"/>
    <s v="RBS-Regional 3"/>
    <d v="2026-10-19T11:49:40"/>
    <d v="2026-10-20T08:16:00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m/>
    <s v="PI"/>
    <s v="GUBUG"/>
    <s v="NO ADDON"/>
    <m/>
    <s v="Provisioning Issu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926"/>
    <n v="1002643675"/>
    <n v="3"/>
    <x v="4"/>
    <n v="4"/>
    <s v="KUDUS"/>
    <s v="PURWODADI"/>
    <s v="GDO"/>
    <s v="REG"/>
    <s v="AO"/>
    <x v="0"/>
    <s v="1P INET"/>
    <s v="7 | OSS - PROVISIONING ISSUED"/>
    <s v="RBS-Regional 3"/>
    <d v="2026-10-19T15:16:35"/>
    <d v="2026-10-20T15:10:38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m/>
    <s v="PI"/>
    <s v="GUBUG"/>
    <s v="NO ADDON"/>
    <m/>
    <s v="Provisioning Issu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927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928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929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930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931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932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933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934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935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936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937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938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939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940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941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942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943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944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945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946"/>
    <n v="1002643707"/>
    <n v="3"/>
    <x v="4"/>
    <n v="4"/>
    <s v="KUDUS"/>
    <s v="PURWODADI"/>
    <s v="PWB"/>
    <s v="REG"/>
    <s v="AO"/>
    <x v="0"/>
    <s v="1P INET"/>
    <s v="OSS - FALLOUT"/>
    <s v="RBS-Regional 3"/>
    <d v="2026-10-19T15:22:44"/>
    <d v="2026-10-21T10:39:17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FO_WFM"/>
    <s v="X"/>
    <s v="NO ADDON"/>
    <m/>
    <s v="Provisioning Failed|WFM|INF009922538|PDI_-7.0898315,110.90998880000001_DOUBLE INPUT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947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948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949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950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951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952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953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954"/>
    <n v="1002635437"/>
    <n v="3"/>
    <x v="4"/>
    <n v="4"/>
    <s v="SOLO"/>
    <s v="SRAGEN"/>
    <s v="KAR"/>
    <s v="REG"/>
    <s v="AO"/>
    <x v="0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955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956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957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958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9T18:46:33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Mohon sesuaikan tanda tangan digital dengan yang 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59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960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961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962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963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964"/>
    <n v="1002644239"/>
    <n v="3"/>
    <x v="4"/>
    <n v="4"/>
    <s v="SOLO"/>
    <s v="INNER - SOLO JATENG TIMUR"/>
    <s v="GLD"/>
    <s v="REG"/>
    <s v="AO"/>
    <x v="0"/>
    <s v="1P INET"/>
    <s v="MIE - SEND SURVEY"/>
    <s v="RBS-Regional 3"/>
    <d v="2026-10-19T17:50:35"/>
    <d v="2026-10-19T17:52:03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SURVEY_NEW_MANJA"/>
    <s v="X"/>
    <s v="NO ADDON"/>
    <m/>
    <s v="MIE - SEND SURVEY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</r>
  <r>
    <n v="965"/>
    <n v="1002632982"/>
    <n v="3"/>
    <x v="4"/>
    <n v="4"/>
    <s v="SOLO"/>
    <s v="INNER - SOLO JATENG TIMUR"/>
    <s v="KRT"/>
    <s v="REG"/>
    <s v="AO"/>
    <x v="0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</r>
  <r>
    <n v="966"/>
    <n v="1002633071"/>
    <n v="3"/>
    <x v="4"/>
    <n v="4"/>
    <s v="SOLO"/>
    <s v="INNER - SOLO JATENG TIMUR"/>
    <s v="KRT"/>
    <s v="REG"/>
    <s v="AO"/>
    <x v="0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</r>
  <r>
    <n v="967"/>
    <n v="1002633052"/>
    <n v="3"/>
    <x v="4"/>
    <n v="4"/>
    <s v="SOLO"/>
    <s v="INNER - SOLO JATENG TIMUR"/>
    <s v="KRT"/>
    <s v="REG"/>
    <s v="AO"/>
    <x v="0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0"/>
  </r>
  <r>
    <n v="968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969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970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971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972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73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974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975"/>
    <n v="1002643349"/>
    <n v="3"/>
    <x v="4"/>
    <n v="4"/>
    <s v="SOLO"/>
    <s v="INNER - SOLO JATENG TIMUR"/>
    <s v="KRT"/>
    <s v="REG"/>
    <s v="AO"/>
    <x v="0"/>
    <m/>
    <s v="CC - HD1A - INPROGRESS UNCONTACTED"/>
    <s v="RBS-Regional 3"/>
    <d v="2026-10-19T14:05:05"/>
    <d v="2026-10-21T11:44:19"/>
    <n v="69413012"/>
    <m/>
    <n v="142505401557"/>
    <s v="Universitas Pignatelli Triputra"/>
    <s v="ODP-KRT-FP/005"/>
    <m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9-10-2026 14:10:27"/>
    <m/>
    <m/>
    <s v="FCC"/>
    <s v="X"/>
    <s v="NO ADDON"/>
    <m/>
    <s v="UNCONTACTED : Line Busy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976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77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978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979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980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981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982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983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984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985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986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987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988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989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990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991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992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993"/>
    <n v="1002642552"/>
    <n v="3"/>
    <x v="4"/>
    <n v="4"/>
    <s v="SOLO"/>
    <s v="WONOGIRI"/>
    <s v="JSO"/>
    <s v="REG"/>
    <s v="AO"/>
    <x v="0"/>
    <m/>
    <s v="8 | OSS - PONR"/>
    <s v="RBS-Regional 3"/>
    <d v="2026-10-19T10:14:58"/>
    <d v="2026-10-21T12:39:30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I_OK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m/>
    <m/>
    <m/>
    <e v="#NUM!"/>
    <e v="#NUM!"/>
    <x v="0"/>
  </r>
  <r>
    <n v="994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995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996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997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998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999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000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001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002"/>
    <n v="1002644840"/>
    <n v="3"/>
    <x v="4"/>
    <n v="4"/>
    <s v="SOLO"/>
    <s v="WONOGIRI"/>
    <s v="WNG"/>
    <s v="REG"/>
    <s v="AO"/>
    <x v="0"/>
    <s v="1P INET"/>
    <s v="MIE - SEND SURVEY"/>
    <s v="RBS-Regional 3"/>
    <d v="2026-10-20T10:05:49"/>
    <d v="2026-10-20T10:08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m/>
    <m/>
    <m/>
    <e v="#NUM!"/>
    <e v="#NUM!"/>
    <x v="0"/>
  </r>
  <r>
    <n v="1003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004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005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006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007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008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009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010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011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012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013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014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015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016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017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018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019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020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021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022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023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024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025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026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027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028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029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030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031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032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033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034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035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036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037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038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039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040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041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042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043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044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045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046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047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048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049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050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051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052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053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054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055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056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057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058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059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060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061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062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063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064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065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066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067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68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069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070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071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072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073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074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075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076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077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078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079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08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081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082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083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084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085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086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087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088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089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090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091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092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093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094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095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096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097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098"/>
    <n v="1002642917"/>
    <n v="3"/>
    <x v="5"/>
    <n v="5"/>
    <s v="SIDOARJO"/>
    <s v="INNER - JATIM TIMUR"/>
    <s v="SDA"/>
    <s v="REG"/>
    <s v="AO"/>
    <x v="0"/>
    <s v="1P INET"/>
    <s v="OSS - FALLOUT"/>
    <s v="RBS-Regional 3"/>
    <d v="2026-10-19T11:40:34"/>
    <d v="2026-10-20T08:29:1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SIDOARJO"/>
    <s v="NO ADDON"/>
    <m/>
    <s v="Provisioning Failed|WFM|INF009897523|PRK_-7.4488519,112.7179876_SC1002642917_3-389860808193 PT TA WINZAL BANGUNAN BELUM JADI,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099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100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101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102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103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104"/>
    <n v="1002645353"/>
    <n v="3"/>
    <x v="5"/>
    <n v="5"/>
    <s v="SIDOARJO"/>
    <s v="PASURUAN"/>
    <s v="BEJ"/>
    <s v="REG"/>
    <s v="AO"/>
    <x v="0"/>
    <s v="1P INET"/>
    <s v="MIA - INVALID SURVEY"/>
    <s v="RBS-Regional 3"/>
    <d v="2026-10-20T12:42:44"/>
    <d v="2026-10-20T15:37:5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SURVEY_NEW_MANJA"/>
    <s v="PANDAAN"/>
    <s v="NO ADDON"/>
    <m/>
    <s v="MIE - INVALID SURVEY - Pelanggan Minta Batal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m/>
    <m/>
    <m/>
    <e v="#NUM!"/>
    <e v="#NUM!"/>
    <x v="0"/>
  </r>
  <r>
    <n v="1105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106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107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108"/>
    <n v="1002641394"/>
    <n v="3"/>
    <x v="5"/>
    <n v="5"/>
    <s v="SIDOARJO"/>
    <s v="PASURUAN"/>
    <s v="GEM"/>
    <s v="REG"/>
    <s v="AO"/>
    <x v="0"/>
    <s v="1P INET"/>
    <s v="OSS - FALLOUT"/>
    <s v="RBS-Regional 3"/>
    <d v="2026-10-17T13:40:34"/>
    <d v="2026-10-20T15:03:51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FO_WFM"/>
    <s v="PANDAAN"/>
    <s v="NO ADDON"/>
    <m/>
    <s v="Provisioning Failed|WFM|INF009905299|TOJ_-7.7077429,112.8200754_tarikan kurleb 350m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109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110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111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112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113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114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115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116"/>
    <n v="1002643631"/>
    <n v="3"/>
    <x v="5"/>
    <n v="5"/>
    <s v="SIDOARJO"/>
    <s v="PASURUAN"/>
    <s v="PDA"/>
    <s v="REG"/>
    <s v="AO"/>
    <x v="0"/>
    <m/>
    <s v="QC MIA - INVALID QUALITY CONTROL MIA"/>
    <s v="RBS-Regional 3"/>
    <d v="2026-10-19T15:09:39"/>
    <d v="2026-10-20T17:47:16"/>
    <n v="69413092"/>
    <m/>
    <n v="152741225209"/>
    <s v="CV ARFA SEJAHTERA"/>
    <s v="ODP-PDA-FAU/29"/>
    <m/>
    <m/>
    <m/>
    <m/>
    <n v="112.708818995239"/>
    <n v="-7.6833858176017502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QC1"/>
    <s v="PANDAAN"/>
    <s v="NO ADDON"/>
    <m/>
    <s v="QC MIA - INVALID QUALITY CONTROL MIA - Foto Rumah &amp;gt; 1 Bangunan (Tidak Spesifik) - mohon upload 1 lokasi terdapat 2 lokas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17"/>
    <n v="1002645720"/>
    <n v="3"/>
    <x v="5"/>
    <n v="5"/>
    <s v="SIDOARJO"/>
    <s v="PASURUAN"/>
    <s v="PDA"/>
    <s v="REG"/>
    <s v="AO"/>
    <x v="0"/>
    <m/>
    <s v="QC MIA - SEND QUALITY CONTROL MIA"/>
    <s v="RBS-Regional 3"/>
    <d v="2026-10-20T14:39:10"/>
    <d v="2026-10-20T14:46:06"/>
    <n v="69413862"/>
    <m/>
    <n v="152741225211"/>
    <s v="CV. SEKAR SURYA"/>
    <s v="ODP-PDA-FAQ/07"/>
    <m/>
    <m/>
    <m/>
    <m/>
    <n v="112.683628771163"/>
    <n v="-7.6283767770617903"/>
    <s v="|MC30223|/JOHANES LUDONG /81333397053/sekarsurya@hotmail.com"/>
    <s v="Sales Force DBS"/>
    <m/>
    <m/>
    <m/>
    <m/>
    <m/>
    <m/>
    <m/>
    <m/>
    <m/>
    <m/>
    <m/>
    <s v="20-10-2026 14:39:46"/>
    <m/>
    <m/>
    <s v="QC1"/>
    <s v="PANDAAN"/>
    <s v="OCA"/>
    <m/>
    <s v="QC MIA - SEND QUALITY CONTROL MIA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m/>
    <m/>
    <m/>
    <m/>
    <m/>
    <e v="#NUM!"/>
    <e v="#NUM!"/>
    <x v="0"/>
  </r>
  <r>
    <n v="1118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119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20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121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122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123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124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125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126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127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128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129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130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131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132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133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134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135"/>
    <n v="1002646188"/>
    <n v="3"/>
    <x v="5"/>
    <n v="5"/>
    <s v="SIDOARJO"/>
    <s v="INNER - JATIM TIMUR"/>
    <s v="TUN"/>
    <s v="REG"/>
    <s v="AO"/>
    <x v="0"/>
    <m/>
    <s v="MIE - SEND SURVEY"/>
    <s v="RBS-Regional 2"/>
    <d v="2026-10-20T16:44:56"/>
    <d v="2026-10-21T11:50:02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SURVEY_NEW_MANJA"/>
    <s v="TULANGAN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m/>
    <m/>
    <m/>
    <e v="#NUM!"/>
    <e v="#NUM!"/>
    <x v="0"/>
  </r>
  <r>
    <n v="1136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137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138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139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140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141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142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143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144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145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146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147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148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149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150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151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152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153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154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155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156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157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158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159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160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161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162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163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164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165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166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167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168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169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170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171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172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173"/>
    <n v="1002644853"/>
    <n v="3"/>
    <x v="6"/>
    <n v="4"/>
    <s v="SEMARANG"/>
    <s v="SALATIGA"/>
    <s v="SLI"/>
    <s v="REG"/>
    <s v="AO"/>
    <x v="0"/>
    <s v="1P INET"/>
    <s v="7 | OSS - PROVISIONING ISSUED"/>
    <s v="RBS-Regional 3"/>
    <d v="2026-10-20T10:08:50"/>
    <d v="2026-10-21T08:09:21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174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175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176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177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178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179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180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181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182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183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184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185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186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187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188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189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190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191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192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193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194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195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196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197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198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199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200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201"/>
    <n v="1002642957"/>
    <n v="3"/>
    <x v="6"/>
    <n v="4"/>
    <s v="SEMARANG"/>
    <s v="UNGARAN"/>
    <s v="UNR"/>
    <s v="REG"/>
    <s v="AO"/>
    <x v="0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202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203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204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205"/>
    <n v="1002644219"/>
    <n v="3"/>
    <x v="4"/>
    <n v="4"/>
    <s v="KUDUS"/>
    <s v="JEPARA"/>
    <s v="BAN"/>
    <s v="REG"/>
    <s v="AO"/>
    <x v="0"/>
    <s v="1P INET"/>
    <s v="7 | OSS - PROVISIONING ISSUED"/>
    <s v="RBS-Regional 3"/>
    <d v="2026-10-19T17:32:35"/>
    <d v="2026-10-20T15:39:3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I"/>
    <s v="X"/>
    <s v="NO ADDON"/>
    <m/>
    <s v="Provisioning Issu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m/>
    <m/>
    <m/>
    <e v="#NUM!"/>
    <e v="#NUM!"/>
    <x v="0"/>
  </r>
  <r>
    <n v="1206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207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208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209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210"/>
    <n v="1002643264"/>
    <n v="3"/>
    <x v="4"/>
    <n v="4"/>
    <s v="KUDUS"/>
    <s v="JEPARA"/>
    <s v="JPR"/>
    <s v="REG"/>
    <s v="AO"/>
    <x v="0"/>
    <s v="1P INET"/>
    <s v="OSS - FALLOUT"/>
    <s v="RBS-Regional 3"/>
    <d v="2026-10-19T13:46:39"/>
    <d v="2026-10-21T10:21:12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FO_WFM"/>
    <s v="X"/>
    <s v="NO ADDON"/>
    <m/>
    <s v="Provisioning Failed|WFM|INF009922122|TOJ_-6.597567,110.6697815_jarak over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211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212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213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214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215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216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217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218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219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220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221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222"/>
    <n v="1002645960"/>
    <n v="3"/>
    <x v="4"/>
    <n v="4"/>
    <s v="KUDUS"/>
    <s v="JEPARA"/>
    <s v="PEC"/>
    <s v="REG"/>
    <s v="AO"/>
    <x v="0"/>
    <m/>
    <s v="QC MIA - INVALID QUALITY CONTROL MIA"/>
    <s v="RBS-Regional 3"/>
    <d v="2026-10-20T15:29:08"/>
    <d v="2026-10-20T16:49:27"/>
    <n v="69413948"/>
    <m/>
    <n v="146593115788"/>
    <s v="PT KENCANA MAJU BERSAMA"/>
    <s v="ODP-PEC-FG/043"/>
    <m/>
    <m/>
    <m/>
    <m/>
    <n v="110.72678190000001"/>
    <n v="-6.8108735999999999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m/>
    <m/>
    <m/>
    <s v="20-10-2026 15:39:49"/>
    <m/>
    <m/>
    <s v="QC1"/>
    <s v="PECANGAAN"/>
    <s v="NO ADDON"/>
    <m/>
    <s v="QC MIA - INVALID QUALITY CONTROL MIA - Tidak Melakukan Tanda Tangan Digital - mohon upload ttd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3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224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225"/>
    <n v="1002643886"/>
    <n v="3"/>
    <x v="4"/>
    <n v="4"/>
    <s v="KUDUS"/>
    <s v="KUDUS"/>
    <s v="KUD"/>
    <s v="REG"/>
    <s v="AO"/>
    <x v="0"/>
    <m/>
    <s v="7 | OSS - PROVISIONING ISSUED"/>
    <s v="RBS-Regional 3"/>
    <d v="2026-10-19T15:57:45"/>
    <d v="2026-10-21T08:05:26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226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227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228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229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230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231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232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233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234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235"/>
    <n v="1002645156"/>
    <n v="3"/>
    <x v="4"/>
    <n v="4"/>
    <s v="KUDUS"/>
    <s v="KUDUS"/>
    <s v="KUD"/>
    <s v="REG"/>
    <s v="AO"/>
    <x v="0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m/>
    <s v="PI_OK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236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237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238"/>
    <n v="1002644939"/>
    <n v="3"/>
    <x v="4"/>
    <n v="4"/>
    <s v="KUDUS"/>
    <s v="PATI"/>
    <s v="JWN"/>
    <s v="REG"/>
    <s v="AO"/>
    <x v="0"/>
    <s v="1P INET"/>
    <s v="7 | OSS - PROVISIONING ISSUED"/>
    <s v="RBS-Regional 3"/>
    <d v="2026-10-20T10:27:49"/>
    <d v="2026-10-21T08:09:5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m/>
    <s v="PI"/>
    <s v="X"/>
    <s v="NO ADDON"/>
    <m/>
    <s v="Provisioning Issu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239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240"/>
    <n v="1002643587"/>
    <n v="3"/>
    <x v="4"/>
    <n v="4"/>
    <s v="KUDUS"/>
    <s v="PATI"/>
    <s v="JWN"/>
    <s v="REG"/>
    <s v="AO"/>
    <x v="0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241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242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243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244"/>
    <n v="1002643924"/>
    <n v="3"/>
    <x v="4"/>
    <n v="4"/>
    <s v="KUDUS"/>
    <s v="PATI"/>
    <s v="PAT"/>
    <s v="REG"/>
    <s v="AO"/>
    <x v="0"/>
    <m/>
    <s v="7 | OSS - PROVISIONING ISSUED"/>
    <s v="RBS-Regional 3"/>
    <d v="2026-10-19T16:04:25"/>
    <d v="2026-10-21T08:15:37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m/>
    <m/>
    <m/>
    <e v="#NUM!"/>
    <e v="#NUM!"/>
    <x v="0"/>
  </r>
  <r>
    <n v="1245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246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247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248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249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250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25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252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253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254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255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256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257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258"/>
    <n v="1002646384"/>
    <n v="3"/>
    <x v="6"/>
    <n v="4"/>
    <s v="SEMARANG"/>
    <s v="KENDAL"/>
    <s v="KDL"/>
    <s v="REG"/>
    <s v="AO"/>
    <x v="0"/>
    <s v="1P INET"/>
    <s v="7 | OSS - PROVISIONING ISSUED"/>
    <s v="RBS-Regional 3"/>
    <d v="2026-10-20T19:27:45"/>
    <d v="2026-10-21T13:09:02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I"/>
    <s v="X"/>
    <s v="NO ADDON"/>
    <m/>
    <s v="Provisioning Issu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m/>
    <m/>
    <m/>
    <e v="#NUM!"/>
    <e v="#NUM!"/>
    <x v="0"/>
  </r>
  <r>
    <n v="1259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260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261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262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263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264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265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266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267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268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269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270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271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272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273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274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275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276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277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278"/>
    <n v="1002646216"/>
    <n v="3"/>
    <x v="6"/>
    <n v="4"/>
    <s v="SEMARANG"/>
    <s v="KENDAL"/>
    <s v="WLR"/>
    <s v="REG"/>
    <s v="AO"/>
    <x v="0"/>
    <m/>
    <s v="MIE - SEND SURVEY"/>
    <s v="RBS-Regional 2"/>
    <d v="2026-10-20T16:56:02"/>
    <d v="2026-10-21T09:20:02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SURVEY_NEW_MANJA"/>
    <s v="WELERI"/>
    <s v="NO ADDON"/>
    <m/>
    <s v="MIE - SEND SURVEY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1279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280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281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282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283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284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285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286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287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288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289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290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291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292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293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294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295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296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297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298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299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300"/>
    <n v="1002645722"/>
    <n v="3"/>
    <x v="6"/>
    <n v="4"/>
    <s v="SEMARANG"/>
    <s v="INNER - SEMARANG JATENG UTARA"/>
    <s v="SMT"/>
    <s v="REG"/>
    <s v="AO"/>
    <x v="0"/>
    <m/>
    <s v="MIE - SEND SURVEY"/>
    <s v="RBS-Regional 3"/>
    <d v="2026-10-20T14:38:37"/>
    <d v="2026-10-21T09:38:07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301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02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3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304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305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306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307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308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309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310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311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312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313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314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315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316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317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318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319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320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321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322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323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324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325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326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327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328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329"/>
    <n v="1002636404"/>
    <n v="3"/>
    <x v="6"/>
    <n v="4"/>
    <s v="SEMARANG"/>
    <s v="INNER - SEMARANG JATENG UTARA"/>
    <s v="JHR"/>
    <s v="REG"/>
    <s v="AO"/>
    <x v="0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330"/>
    <n v="1002646323"/>
    <n v="3"/>
    <x v="6"/>
    <n v="4"/>
    <s v="SEMARANG"/>
    <s v="INNER - SEMARANG JATENG UTARA"/>
    <s v="JHR"/>
    <s v="REG"/>
    <s v="AO"/>
    <x v="0"/>
    <s v="1P INET"/>
    <s v="MIE - SEND SURVEY"/>
    <s v="RBS-Regional 3"/>
    <d v="2026-10-20T18:05:49"/>
    <d v="2026-10-20T18:08:01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SURVEY_NEW_MANJA"/>
    <s v="JOHAR"/>
    <s v="NO ADDON"/>
    <m/>
    <s v="MIE - SEND SURVEY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331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32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33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334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335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336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337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338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339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340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341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342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343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344"/>
    <n v="1002643953"/>
    <n v="3"/>
    <x v="6"/>
    <n v="4"/>
    <s v="SEMARANG"/>
    <s v="INNER - SEMARANG JATENG UTARA"/>
    <s v="SSL"/>
    <s v="REG"/>
    <s v="AO"/>
    <x v="0"/>
    <s v="1P INET"/>
    <s v="7 | OSS - PROVISIONING ISSUED"/>
    <s v="RBS-Regional 3"/>
    <d v="2026-10-19T16:05:40"/>
    <d v="2026-10-20T15:34:47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PI"/>
    <s v="X"/>
    <s v="NO ADDON"/>
    <m/>
    <s v="Provisioning Issued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345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346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347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348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349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350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351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352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353"/>
    <n v="1002645557"/>
    <n v="3"/>
    <x v="2"/>
    <n v="4"/>
    <s v="PURWOKERTO"/>
    <s v="PURWOKERTO"/>
    <s v="BYM"/>
    <s v="REG"/>
    <s v="AO"/>
    <x v="0"/>
    <s v="1P INET"/>
    <s v="8 | OSS - PONR"/>
    <s v="RBS-Regional 3"/>
    <d v="2026-10-20T13:54:44"/>
    <d v="2026-10-21T12:45:24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I_OK"/>
    <s v="X"/>
    <s v="NO ADDON"/>
    <m/>
    <s v="PONR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m/>
    <m/>
    <m/>
    <e v="#NUM!"/>
    <e v="#NUM!"/>
    <x v="0"/>
  </r>
  <r>
    <n v="1354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355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356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357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358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359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360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361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362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363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364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365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366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367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368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369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370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371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372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373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374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375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376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377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378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379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380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381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382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383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384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385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386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387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388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389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390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391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392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393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394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395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396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397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398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399"/>
    <n v="1002644646"/>
    <n v="3"/>
    <x v="2"/>
    <n v="4"/>
    <s v="PURWOKERTO"/>
    <s v="CILACAP"/>
    <s v="GML"/>
    <s v="REG"/>
    <s v="AO"/>
    <x v="0"/>
    <s v="1P INET"/>
    <s v="MIE - SEND SURVEY"/>
    <s v="RBS-Regional 3"/>
    <d v="2026-10-20T09:15:50"/>
    <d v="2026-10-20T09:20:01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m/>
    <s v="SURVEY_NEW_MANJA"/>
    <s v="X"/>
    <s v="NO ADDON"/>
    <m/>
    <s v="MIE - SEND SURVEY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400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401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402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403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404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405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406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407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408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409"/>
    <n v="1002644692"/>
    <n v="3"/>
    <x v="2"/>
    <n v="4"/>
    <s v="PURWOKERTO"/>
    <s v="CILACAP"/>
    <s v="MAO"/>
    <s v="REG"/>
    <s v="AO"/>
    <x v="0"/>
    <m/>
    <s v="MIE - SEND SURVEY"/>
    <s v="RBS-Regional 3"/>
    <d v="2026-10-20T09:29:40"/>
    <d v="2026-10-21T08:26:01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SURVEY_NEW_MANJA"/>
    <s v="KROYA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m/>
    <m/>
    <m/>
    <e v="#NUM!"/>
    <e v="#NUM!"/>
    <x v="0"/>
  </r>
  <r>
    <n v="1410"/>
    <n v="1002644447"/>
    <n v="3"/>
    <x v="2"/>
    <n v="4"/>
    <s v="PURWOKERTO"/>
    <s v="CILACAP"/>
    <s v="MAO"/>
    <s v="REG"/>
    <s v="AO"/>
    <x v="0"/>
    <m/>
    <s v="FCC - HD1A - PROGRESS"/>
    <s v="RBS-Regional 3"/>
    <d v="2026-10-20T08:14:25"/>
    <d v="2026-10-21T13:00:08"/>
    <n v="69413369"/>
    <m/>
    <n v="146389103966"/>
    <s v="STIKES Serulingmas Cilacap"/>
    <s v="ODP-MAO-FF/048"/>
    <m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m/>
    <m/>
    <m/>
    <s v="20-10-2026 08:40:27"/>
    <m/>
    <m/>
    <s v="FCC"/>
    <s v="KROYA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411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412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413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414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415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416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417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418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419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420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421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422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423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424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425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426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427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1428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429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430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431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432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433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434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435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436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437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438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439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440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441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442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443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444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445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446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447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448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449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450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451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452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453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1454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55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456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457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458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459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460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461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462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463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464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465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466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467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468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469"/>
    <n v="1002644443"/>
    <n v="3"/>
    <x v="6"/>
    <n v="4"/>
    <s v="PEKALONGAN"/>
    <s v="PEKALONGAN"/>
    <s v="PKL"/>
    <s v="REG"/>
    <s v="AO"/>
    <x v="0"/>
    <s v="1P INET"/>
    <s v="7 | OSS - PROVISIONING ISSUED"/>
    <s v="RBS-Regional 3"/>
    <d v="2026-10-20T08:02:54"/>
    <d v="2026-10-21T08:05:36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PI"/>
    <s v="X"/>
    <s v="NO ADDON"/>
    <m/>
    <s v="Provisioning Issued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1470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471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472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473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474"/>
    <n v="1002645613"/>
    <n v="3"/>
    <x v="6"/>
    <n v="4"/>
    <s v="PEKALONGAN"/>
    <s v="PEKALONGAN"/>
    <s v="PKL"/>
    <s v="REG"/>
    <s v="AO"/>
    <x v="0"/>
    <s v="1P INET"/>
    <s v="8 | OSS - PONR"/>
    <s v="RBS-Regional 3"/>
    <d v="2026-10-20T14:12:44"/>
    <d v="2026-10-21T11:37:40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ACT_COM"/>
    <s v="X"/>
    <s v="NO ADDON"/>
    <m/>
    <s v="PONR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m/>
    <m/>
    <m/>
    <e v="#NUM!"/>
    <e v="#NUM!"/>
    <x v="0"/>
  </r>
  <r>
    <n v="1475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1476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1477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1478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1479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1480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1481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1482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1483"/>
    <n v="1002640584"/>
    <n v="3"/>
    <x v="6"/>
    <n v="4"/>
    <s v="PEKALONGAN"/>
    <s v="PEKALONGAN"/>
    <s v="KDW"/>
    <s v="REG"/>
    <s v="AO"/>
    <x v="0"/>
    <s v="1P INET"/>
    <s v="7 | OSS - PROVISIONING ISSUED"/>
    <s v="RBS-Regional 3"/>
    <d v="2026-10-16T15:46:35"/>
    <d v="2026-10-17T15:10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m/>
    <s v="PI"/>
    <s v="KAJEN"/>
    <s v="NO ADDON"/>
    <m/>
    <s v="Provisioning Issued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1484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1485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1486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1487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488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489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1490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1491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1492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1493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1494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1495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1496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1497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498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1499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00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1501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502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503"/>
    <n v="1002643018"/>
    <n v="3"/>
    <x v="6"/>
    <n v="4"/>
    <s v="PEKALONGAN"/>
    <s v="PEMALANG"/>
    <s v="RDD"/>
    <s v="REG"/>
    <s v="AO"/>
    <x v="0"/>
    <s v="1P INET"/>
    <s v="7 | OSS - PROVISIONING ISSUED"/>
    <s v="RBS-Regional 3"/>
    <d v="2026-10-19T12:26:41"/>
    <d v="2026-10-20T11:43:28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m/>
    <s v="PI"/>
    <s v="RANDUDONGKAL"/>
    <s v="NO ADDON"/>
    <m/>
    <s v="Provisioning Issued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1504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1505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1506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1507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508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1509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1510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1511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1512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1513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1514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1515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1516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1517"/>
    <n v="1002644923"/>
    <n v="3"/>
    <x v="2"/>
    <n v="4"/>
    <s v="PURWOKERTO"/>
    <s v="PURBALINGGA"/>
    <s v="BBT"/>
    <s v="REG"/>
    <s v="AO"/>
    <x v="0"/>
    <s v="1P INET"/>
    <s v="8 | OSS - PONR"/>
    <s v="RBS-Regional 3"/>
    <d v="2026-10-20T10:24:45"/>
    <d v="2026-10-21T12:27:56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ACT_COM"/>
    <s v="BOBOTSARI"/>
    <s v="NO ADDON"/>
    <m/>
    <s v="PONR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m/>
    <m/>
    <m/>
    <e v="#NUM!"/>
    <e v="#NUM!"/>
    <x v="0"/>
  </r>
  <r>
    <n v="1518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519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520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521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1522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1523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1524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1525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1526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1527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1528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1529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530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1531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1532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1533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1534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1535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1536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537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1538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1539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1540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1541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1542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1543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1544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1545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1546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1547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1548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549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550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1551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552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553"/>
    <n v="1002643149"/>
    <n v="3"/>
    <x v="6"/>
    <n v="4"/>
    <s v="PEKALONGAN"/>
    <s v="TEGAL"/>
    <s v="MGN"/>
    <s v="REG"/>
    <s v="AO"/>
    <x v="0"/>
    <m/>
    <s v="7 | OSS - PROVISIONING ISSUED"/>
    <s v="RBS-Regional 3"/>
    <d v="2026-10-19T13:21:17"/>
    <d v="2026-10-21T08:06:37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1554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555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556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557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1558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559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1560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561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1562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563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564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1565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1566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567"/>
    <n v="1002646335"/>
    <n v="3"/>
    <x v="6"/>
    <n v="4"/>
    <s v="PEKALONGAN"/>
    <s v="TEGAL"/>
    <s v="TEG"/>
    <s v="REG"/>
    <s v="AO"/>
    <x v="0"/>
    <s v="1P INET"/>
    <s v="MIE - SEND SURVEY"/>
    <s v="RBS-Regional 3"/>
    <d v="2026-10-20T18:16:44"/>
    <d v="2026-10-20T18:18:06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m/>
    <s v="SURVEY_NEW_MANJA"/>
    <s v="X"/>
    <s v="NO ADDON"/>
    <m/>
    <s v="MIE - SEND SURVEY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1568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569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1570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1571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572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573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1574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1575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1576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1577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1578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1579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580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1581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1582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1583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1584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1585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586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1587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1588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589"/>
    <n v="1002644343"/>
    <n v="3"/>
    <x v="6"/>
    <n v="4"/>
    <s v="PEKALONGAN"/>
    <s v="SLAWI"/>
    <s v="SLW"/>
    <s v="REG"/>
    <s v="AO"/>
    <x v="0"/>
    <s v="1P INET"/>
    <s v="7 | OSS - PROVISIONING ISSUED"/>
    <s v="RBS-Regional 3"/>
    <d v="2026-10-19T19:32:34"/>
    <d v="2026-10-21T08:05:34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I"/>
    <s v="X"/>
    <s v="NO ADDON"/>
    <m/>
    <s v="Provisioning Issu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</r>
  <r>
    <n v="1590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1591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21T12:44:18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Ika Paramitha M 40921089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592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593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1594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1595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1596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597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598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1599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600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1601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602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1603"/>
    <n v="1002646012"/>
    <n v="3"/>
    <x v="3"/>
    <n v="5"/>
    <s v="SBY UTARA"/>
    <s v="GRESIK"/>
    <s v="CRM"/>
    <s v="REG"/>
    <s v="AO"/>
    <x v="0"/>
    <s v="1P INET"/>
    <s v="MIE - SEND SURVEY"/>
    <s v="RBS-Regional 3"/>
    <d v="2026-10-20T15:41:44"/>
    <d v="2026-10-20T15:44:06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m/>
    <s v="SURVEY_NEW_MANJA"/>
    <s v="NON-HERO GRESIK"/>
    <s v="NO ADDON"/>
    <m/>
    <s v="MIE - SEND SURVEY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604"/>
    <n v="1002646136"/>
    <n v="3"/>
    <x v="3"/>
    <n v="5"/>
    <s v="SBY UTARA"/>
    <s v="GRESIK"/>
    <s v="CRM"/>
    <s v="REG"/>
    <s v="AO"/>
    <x v="0"/>
    <s v="1P INET"/>
    <s v="MIE - SEND SURVEY"/>
    <s v="RBS-Regional 3"/>
    <d v="2026-10-20T16:18:51"/>
    <d v="2026-10-20T16:20:01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SURVEY_NEW_MANJA"/>
    <s v="NON-HERO GRESIK"/>
    <s v="NO ADDON"/>
    <m/>
    <s v="MIE - SEND SURVEY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1605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1606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07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608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609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1610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1611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612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1613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1614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615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1616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617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618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1619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620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1621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1622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1623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1624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1625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1626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627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1628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1629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630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1631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1632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1633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1634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635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636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1637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638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1639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40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641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642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1643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644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645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1646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1647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1648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1649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165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1651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1652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1653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1654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655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1656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1657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1658"/>
    <n v="1002645529"/>
    <n v="3"/>
    <x v="3"/>
    <n v="5"/>
    <s v="SBY UTARA"/>
    <s v="GRESIK"/>
    <s v="SDY"/>
    <s v="REG"/>
    <s v="AO"/>
    <x v="0"/>
    <s v="1P INET"/>
    <s v="7 | OSS - PROVISIONING ISSUED"/>
    <s v="RBS-Regional 3"/>
    <d v="2026-10-20T13:45:44"/>
    <d v="2026-10-21T11:29:50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I"/>
    <s v="GRESIK"/>
    <s v="NO ADDON"/>
    <m/>
    <s v="Provisioning Issu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m/>
    <m/>
    <m/>
    <e v="#NUM!"/>
    <e v="#NUM!"/>
    <x v="0"/>
  </r>
  <r>
    <n v="1659"/>
    <n v="1002645319"/>
    <n v="3"/>
    <x v="3"/>
    <n v="5"/>
    <s v="SBY UTARA"/>
    <s v="GRESIK"/>
    <s v="SDY"/>
    <s v="REG"/>
    <s v="AO"/>
    <x v="0"/>
    <s v="2P INET + VOICE"/>
    <s v="7 | OSS - PROVISIONING ISSUED"/>
    <s v="RBS-Regional 3"/>
    <d v="2026-10-20T12:23:45"/>
    <d v="2026-10-21T11:20:43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I"/>
    <s v="GRESIK"/>
    <s v="NO ADDON"/>
    <m/>
    <s v="Provisioning Issu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1660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661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1662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1663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1664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1665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666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0T13:42:35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03039|PP_-6.910805900000001,112.5235388_Pelanggan belum bisa share lokasi, karena masih dilua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1667"/>
    <n v="1002645510"/>
    <n v="3"/>
    <x v="3"/>
    <n v="5"/>
    <s v="SBY UTARA"/>
    <s v="GRESIK"/>
    <s v="SDY"/>
    <s v="REG"/>
    <s v="AO"/>
    <x v="0"/>
    <s v="1P INET"/>
    <s v="8 | OSS - PONR"/>
    <s v="RBS-Regional 3"/>
    <d v="2026-10-20T13:39:44"/>
    <d v="2026-10-21T12:35:03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I_OK"/>
    <s v="GRESIK"/>
    <s v="NO ADDON"/>
    <m/>
    <s v="PONR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m/>
    <m/>
    <m/>
    <e v="#NUM!"/>
    <e v="#NUM!"/>
    <x v="0"/>
  </r>
  <r>
    <n v="1668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669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670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1671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1672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1673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1674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1675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1676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1677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1678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1679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680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681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682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683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1684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1685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86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687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88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89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169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169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1692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1693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1694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1695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96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1697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1698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1699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1700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1701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1702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1703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1704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1705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706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707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708"/>
    <n v="1002645961"/>
    <n v="3"/>
    <x v="3"/>
    <n v="5"/>
    <s v="SBY UTARA"/>
    <s v="LAMONGAN"/>
    <s v="LMG"/>
    <s v="REG"/>
    <s v="AO"/>
    <x v="0"/>
    <s v="1P INET"/>
    <s v="MIE - SEND SURVEY"/>
    <s v="RBS-Regional 3"/>
    <d v="2026-10-20T15:27:44"/>
    <d v="2026-10-20T15:30:06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SURVEY_NEW_MANJA"/>
    <s v="LAMONGAN"/>
    <s v="NO ADDON"/>
    <m/>
    <s v="MIE - SEND SURVEY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m/>
    <m/>
    <m/>
    <e v="#NUM!"/>
    <e v="#NUM!"/>
    <x v="0"/>
  </r>
  <r>
    <n v="1709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710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11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712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1713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1714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1715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1716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1717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1718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1719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1720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1721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722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1723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1724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1725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1726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1727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1728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1729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1730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1731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1732"/>
    <n v="1002643889"/>
    <n v="3"/>
    <x v="1"/>
    <n v="5"/>
    <s v="MADIUN"/>
    <s v="BOJONEGORO"/>
    <s v="PAD"/>
    <s v="REG"/>
    <s v="AO"/>
    <x v="0"/>
    <s v="1P INET"/>
    <s v="MIE - SEND SURVEY"/>
    <s v="RBS-Regional 3"/>
    <d v="2026-10-19T15:53:34"/>
    <d v="2026-10-19T15:56:06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SURVEY_NEW_MANJA"/>
    <s v="PADANGAN"/>
    <s v="NO ADDON"/>
    <m/>
    <s v="MIE - SEND SURVEY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1733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1734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1735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1736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1737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1738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1739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1740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1741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742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1743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744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1745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1746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747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748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749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750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751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1752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753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754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1755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1756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757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1758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1759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1760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1761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762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1763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1764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1765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66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67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1768"/>
    <n v="1002633151"/>
    <n v="3"/>
    <x v="0"/>
    <n v="5"/>
    <s v="KUPANG"/>
    <s v="KUPANG"/>
    <s v="BAA"/>
    <s v="REG"/>
    <s v="AO"/>
    <x v="0"/>
    <s v="1P INET"/>
    <s v="8 | OSS - PONR"/>
    <s v="RBS-Regional 3"/>
    <d v="2026-10-12T14:25:41"/>
    <d v="2026-10-21T12:21:16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_OK"/>
    <s v="X"/>
    <s v="NETMONK"/>
    <m/>
    <s v="PONR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0"/>
  </r>
  <r>
    <n v="1769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1770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1771"/>
    <n v="1002635991"/>
    <n v="3"/>
    <x v="0"/>
    <n v="5"/>
    <s v="KUPANG"/>
    <s v="KUPANG"/>
    <s v="OSP"/>
    <s v="REG"/>
    <s v="AO"/>
    <x v="0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1772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1773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774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1775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1776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1777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1778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779"/>
    <n v="1002634874"/>
    <n v="3"/>
    <x v="0"/>
    <n v="5"/>
    <s v="KUPANG"/>
    <s v="KUPANG"/>
    <s v="KPN"/>
    <s v="REG"/>
    <s v="AO"/>
    <x v="0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</r>
  <r>
    <n v="1780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1781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782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783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784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785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786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1787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788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789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1790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1791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1792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1793"/>
    <n v="1002645616"/>
    <n v="3"/>
    <x v="0"/>
    <n v="5"/>
    <s v="KUPANG"/>
    <s v="KUPANG"/>
    <s v="KPN"/>
    <s v="REG"/>
    <s v="AO"/>
    <x v="0"/>
    <s v="1P INET"/>
    <s v="OSS - FALLOUT"/>
    <s v="RBS-Regional 3"/>
    <d v="2026-10-20T14:12:49"/>
    <d v="2026-10-21T10:10:52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FO_UIM"/>
    <s v="KUPANG"/>
    <s v="NO ADDON"/>
    <m/>
    <s v="Provisioning Failed|UIM|INF009921901|2024002:Can't continue order because another subscriber use internet number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1794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795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796"/>
    <n v="1002645091"/>
    <n v="3"/>
    <x v="0"/>
    <n v="5"/>
    <s v="KUPANG"/>
    <s v="WAINGAPU"/>
    <s v="SEB"/>
    <s v="REG"/>
    <s v="AO"/>
    <x v="0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</r>
  <r>
    <n v="1797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1798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99"/>
    <n v="1002640361"/>
    <n v="3"/>
    <x v="0"/>
    <n v="5"/>
    <s v="KUPANG"/>
    <s v="WAIKABUBAK"/>
    <s v="WKB"/>
    <s v="REG"/>
    <s v="AO"/>
    <x v="0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1800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1801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1802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1803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1804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1805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806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1807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1808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809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810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811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812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813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1814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815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816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1817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1818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1819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1820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1821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1822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1823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1824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1825"/>
    <n v="1002646340"/>
    <n v="3"/>
    <x v="5"/>
    <n v="5"/>
    <s v="JEMBER"/>
    <s v="BANYUWANGI"/>
    <s v="RGJ"/>
    <s v="REG"/>
    <s v="AO"/>
    <x v="0"/>
    <s v="1P INET"/>
    <s v="MIE - SEND SURVEY"/>
    <s v="RBS-Regional 3"/>
    <d v="2026-10-20T18:20:50"/>
    <d v="2026-10-20T18:22:0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m/>
    <s v="SURVEY_NEW_MANJA"/>
    <s v="BANYUWANGI"/>
    <s v="NO ADDON"/>
    <m/>
    <s v="MIE - SEND SURVEY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826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1827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1828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1829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1830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831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1832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1833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834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835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1836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1837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1838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1839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840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1841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1842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843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1844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1845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1846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1847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1848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1849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1850"/>
    <n v="1002646069"/>
    <n v="3"/>
    <x v="5"/>
    <n v="5"/>
    <s v="JEMBER"/>
    <s v="SITUBONDO"/>
    <s v="SIT"/>
    <s v="REG"/>
    <s v="AO"/>
    <x v="0"/>
    <s v="1P INET"/>
    <s v="MIE - SEND SURVEY"/>
    <s v="RBS-Regional 3"/>
    <d v="2026-10-20T15:57:49"/>
    <d v="2026-10-20T16:00:07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m/>
    <s v="SURVEY_NEW_MANJA"/>
    <s v="SITUBONDO"/>
    <s v="NO ADDON"/>
    <m/>
    <s v="MIE - SEND SURVEY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1851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1852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1853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1854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1855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1856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1857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1858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1859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1860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1861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1862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1863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1864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1865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1866"/>
    <n v="1002643158"/>
    <n v="3"/>
    <x v="5"/>
    <n v="5"/>
    <s v="JEMBER"/>
    <s v="JEMBER"/>
    <s v="KBS"/>
    <s v="REG"/>
    <s v="AO"/>
    <x v="0"/>
    <m/>
    <s v="MIA - INVALID SURVEY"/>
    <s v="RBS-Regional 2"/>
    <d v="2026-10-19T13:24:32"/>
    <d v="2026-10-20T16:46:21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1867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1868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1869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1870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1871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1872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73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1874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1875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876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1877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87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1879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1880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1881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1882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1883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1884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1885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1886"/>
    <n v="1002644546"/>
    <n v="3"/>
    <x v="5"/>
    <n v="5"/>
    <s v="PASURUAN"/>
    <s v="PROBOLINGGO"/>
    <s v="GND"/>
    <s v="REG"/>
    <s v="AO"/>
    <x v="0"/>
    <m/>
    <s v="OSS - FALLOUT"/>
    <s v="RBS-Regional 3"/>
    <d v="2026-10-20T08:50:06"/>
    <d v="2026-10-20T16:00:11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FO_WFM"/>
    <s v="X"/>
    <s v="NO ADDON"/>
    <m/>
    <s v="Provisioning Failed|WFM|INF009907219|PP_-7.76173,113.408755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m/>
    <m/>
    <m/>
    <e v="#NUM!"/>
    <e v="#NUM!"/>
    <x v="0"/>
  </r>
  <r>
    <n v="1887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1888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1889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1890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1891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1892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1893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1894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1895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1896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897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1898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1899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1900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1901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1902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1903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1904"/>
    <n v="1002643970"/>
    <n v="3"/>
    <x v="5"/>
    <n v="5"/>
    <s v="PASURUAN"/>
    <s v="PROBOLINGGO"/>
    <s v="PBL"/>
    <s v="REG"/>
    <s v="AO"/>
    <x v="0"/>
    <m/>
    <s v="7 | OSS - PROVISIONING ISSUED"/>
    <s v="RBS-Regional 3"/>
    <d v="2026-10-19T16:09:32"/>
    <d v="2026-10-20T15:13:51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I"/>
    <s v="PROBOLINGG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</r>
  <r>
    <n v="1905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1906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1907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1908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1909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1910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1911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1912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1913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914"/>
    <n v="1002643788"/>
    <n v="3"/>
    <x v="5"/>
    <n v="5"/>
    <s v="PASURUAN"/>
    <s v="PROBOLINGGO"/>
    <s v="PBL"/>
    <s v="REG"/>
    <s v="AO"/>
    <x v="0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</r>
  <r>
    <n v="1915"/>
    <n v="1002646219"/>
    <n v="3"/>
    <x v="5"/>
    <n v="5"/>
    <s v="PASURUAN"/>
    <s v="PROBOLINGGO"/>
    <s v="PBL"/>
    <s v="REG"/>
    <s v="AO"/>
    <x v="0"/>
    <s v="1P INET"/>
    <s v="MIE - SEND SURVEY"/>
    <s v="RBS-Regional 3"/>
    <d v="2026-10-20T16:51:44"/>
    <d v="2026-10-20T16:54:06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m/>
    <s v="SURVEY_NEW_MANJA"/>
    <s v="PROBOLINGGO"/>
    <s v="NO ADDON"/>
    <m/>
    <s v="MIE - SEND SURVEY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1916"/>
    <n v="1002646383"/>
    <n v="3"/>
    <x v="5"/>
    <n v="5"/>
    <s v="PASURUAN"/>
    <s v="PROBOLINGGO"/>
    <s v="PBL"/>
    <s v="REG"/>
    <s v="AO"/>
    <x v="0"/>
    <s v="1P INET"/>
    <s v="MIE - SEND SURVEY"/>
    <s v="RBS-Regional 3"/>
    <d v="2026-10-20T19:26:49"/>
    <d v="2026-10-20T19:28:01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SURVEY_NEW_MANJA"/>
    <s v="PROBOLINGGO"/>
    <s v="NO ADDON"/>
    <m/>
    <s v="MIE - SEND SURVEY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m/>
    <m/>
    <m/>
    <e v="#NUM!"/>
    <e v="#NUM!"/>
    <x v="0"/>
  </r>
  <r>
    <n v="1917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1918"/>
    <n v="1002636864"/>
    <n v="3"/>
    <x v="0"/>
    <n v="5"/>
    <s v="KUPANG"/>
    <s v="ATAMBUA"/>
    <s v="KLH"/>
    <s v="REG"/>
    <s v="AO"/>
    <x v="0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</r>
  <r>
    <n v="1919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1920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1921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1922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1923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1924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1925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1926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927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1928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</r>
  <r>
    <n v="1929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1930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1931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1932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1933"/>
    <n v="1002633791"/>
    <n v="3"/>
    <x v="0"/>
    <n v="5"/>
    <s v="KUPANG"/>
    <s v="MAUMERE"/>
    <s v="LRT"/>
    <s v="REG"/>
    <s v="AO"/>
    <x v="0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1934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1935"/>
    <n v="1002640489"/>
    <n v="3"/>
    <x v="0"/>
    <n v="5"/>
    <s v="KUPANG"/>
    <s v="MAUMERE"/>
    <s v="MMR"/>
    <s v="REG"/>
    <s v="AO"/>
    <x v="0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</r>
  <r>
    <n v="1936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1937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1938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1939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1940"/>
    <n v="1002642697"/>
    <n v="3"/>
    <x v="0"/>
    <n v="5"/>
    <s v="KUPANG"/>
    <s v="MAUMERE"/>
    <s v="MMR"/>
    <s v="REG"/>
    <s v="AO"/>
    <x v="0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1941"/>
    <n v="1002644810"/>
    <n v="3"/>
    <x v="0"/>
    <n v="5"/>
    <s v="KUPANG"/>
    <s v="LABOAN BAJO"/>
    <s v="LBO"/>
    <s v="REG"/>
    <s v="AO"/>
    <x v="0"/>
    <s v="1P INET"/>
    <s v="7 | OSS - PROVISIONING ISSUED"/>
    <s v="RBS-Regional 3"/>
    <d v="2026-10-20T09:59:44"/>
    <d v="2026-10-21T08:10:04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I"/>
    <s v="LABUAN BAJO"/>
    <s v="NO ADDON"/>
    <m/>
    <s v="Provisioning Issu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m/>
    <m/>
    <m/>
    <e v="#NUM!"/>
    <e v="#NUM!"/>
    <x v="0"/>
  </r>
  <r>
    <n v="1942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1943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1944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1945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1946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1947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1948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1949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1950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1951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1952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1953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1954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1955"/>
    <n v="1002644736"/>
    <n v="3"/>
    <x v="0"/>
    <n v="5"/>
    <s v="KUPANG"/>
    <s v="LABOAN BAJO"/>
    <s v="RTE"/>
    <s v="REG"/>
    <s v="AO"/>
    <x v="0"/>
    <s v="1P INET"/>
    <s v="8 | OSS - PONR"/>
    <s v="RBS-Regional 3"/>
    <d v="2026-10-20T09:36:44"/>
    <d v="2026-10-21T11:18:08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ACT_COM"/>
    <s v="X"/>
    <s v="NO ADDON"/>
    <m/>
    <s v="PONR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m/>
    <m/>
    <m/>
    <e v="#NUM!"/>
    <e v="#NUM!"/>
    <x v="0"/>
  </r>
  <r>
    <n v="1956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1957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1958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1959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960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1961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1962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1963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1964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1965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1966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1967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1968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1969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1970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1971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1972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1973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1974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1975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1976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1977"/>
    <n v="1002645517"/>
    <n v="3"/>
    <x v="7"/>
    <n v="5"/>
    <s v="SINGARJA"/>
    <s v="TABANAN"/>
    <s v="TBN"/>
    <s v="REG"/>
    <s v="AO"/>
    <x v="0"/>
    <m/>
    <s v="7 | OSS - PROVISIONING ISSUED"/>
    <s v="RBS-Regional 3"/>
    <d v="2026-10-20T13:45:09"/>
    <d v="2026-10-21T11:33:30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1978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79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0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1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2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3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4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5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986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1987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1988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1989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1990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1991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1992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1993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1994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1995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1996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1997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1998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1999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000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001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002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003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04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005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006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007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08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09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0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1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2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3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4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5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6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017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018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019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020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021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022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02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024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025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026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027"/>
    <n v="1002630105"/>
    <n v="3"/>
    <x v="7"/>
    <n v="5"/>
    <s v="DENPASAR"/>
    <s v="UBUNG"/>
    <s v="UBN"/>
    <s v="REG"/>
    <s v="AO"/>
    <x v="0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028"/>
    <n v="1002646144"/>
    <n v="3"/>
    <x v="7"/>
    <n v="5"/>
    <s v="DENPASAR"/>
    <s v="UBUNG"/>
    <s v="UBN"/>
    <s v="REG"/>
    <s v="AO"/>
    <x v="0"/>
    <m/>
    <s v="MIE - SEND SURVEY"/>
    <s v="RBS-Regional 3"/>
    <d v="2026-10-20T16:23:22"/>
    <d v="2026-10-21T09:08:31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029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030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031"/>
    <n v="1002642980"/>
    <n v="3"/>
    <x v="7"/>
    <n v="5"/>
    <s v="DENPASAR"/>
    <s v="UBUNG"/>
    <s v="MMN"/>
    <s v="REG"/>
    <s v="AO"/>
    <x v="0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032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033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034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035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036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037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038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039"/>
    <n v="1002625512"/>
    <n v="3"/>
    <x v="7"/>
    <n v="5"/>
    <s v="DENPASAR"/>
    <s v="UBUNG"/>
    <s v="MMN"/>
    <s v="REG"/>
    <s v="AO"/>
    <x v="0"/>
    <s v="1P INET"/>
    <s v="OSS - FALLOUT"/>
    <s v="RBS-Regional 3"/>
    <d v="2026-10-07T09:53:35"/>
    <d v="2026-10-19T10:37:00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FO_WFM"/>
    <s v="MONANG MANING"/>
    <s v="NO ADDON"/>
    <m/>
    <s v="Provisioning Failed|WFM|INF009880487|PP_-8.112638,115.0920895_RENOVASI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040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041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042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043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044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045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046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047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048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049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050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051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052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053"/>
    <n v="1002625250"/>
    <n v="3"/>
    <x v="7"/>
    <n v="5"/>
    <s v="DENPASAR"/>
    <s v="JIMBARAN"/>
    <s v="JBR"/>
    <s v="REG"/>
    <s v="AO"/>
    <x v="0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054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055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056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057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058"/>
    <n v="1002645730"/>
    <n v="3"/>
    <x v="7"/>
    <n v="5"/>
    <s v="DENPASAR"/>
    <s v="JIMBARAN"/>
    <s v="KUT"/>
    <s v="REG"/>
    <s v="AO"/>
    <x v="0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059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060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061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062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063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064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65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066"/>
    <n v="1002645074"/>
    <n v="3"/>
    <x v="7"/>
    <n v="5"/>
    <s v="DENPASAR"/>
    <s v="JIMBARAN"/>
    <s v="NSD"/>
    <s v="REG"/>
    <s v="AO"/>
    <x v="0"/>
    <m/>
    <s v="MIE - SEND SURVEY"/>
    <s v="RBS-Regional 3"/>
    <d v="2026-10-20T11:00:06"/>
    <d v="2026-10-20T15:10:02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m/>
    <m/>
    <m/>
    <e v="#NUM!"/>
    <e v="#NUM!"/>
    <x v="0"/>
  </r>
  <r>
    <n v="2067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06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06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07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071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072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073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074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075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076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077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078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079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080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081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082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083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084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085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086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087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088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089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090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091"/>
    <n v="1002643580"/>
    <n v="3"/>
    <x v="7"/>
    <n v="5"/>
    <s v="SINGARJA"/>
    <s v="GIANYAR"/>
    <s v="GIN"/>
    <s v="REG"/>
    <s v="AO"/>
    <x v="0"/>
    <m/>
    <s v="OSS - FALLOUT"/>
    <s v="RBS-Regional 3"/>
    <d v="2026-10-19T15:01:10"/>
    <d v="2026-10-21T13:07:18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PI_OK"/>
    <s v="GIANYAR"/>
    <s v="NO ADDON"/>
    <m/>
    <s v="Provisioning Failed|WFM|INF009925723|TKJ_-8.5467588,115.3549025_DISURUH H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092"/>
    <n v="1002643606"/>
    <n v="3"/>
    <x v="7"/>
    <n v="5"/>
    <s v="SINGARJA"/>
    <s v="GIANYAR"/>
    <s v="GIN"/>
    <s v="REG"/>
    <s v="AO"/>
    <x v="0"/>
    <m/>
    <s v="8 | OSS - PONR"/>
    <s v="RBS-Regional 3"/>
    <d v="2026-10-19T15:05:08"/>
    <d v="2026-10-21T12:35:51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I_OK"/>
    <s v="GIANYAR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m/>
    <m/>
    <m/>
    <e v="#NUM!"/>
    <e v="#NUM!"/>
    <x v="0"/>
  </r>
  <r>
    <n v="2093"/>
    <n v="1002646089"/>
    <n v="3"/>
    <x v="7"/>
    <n v="5"/>
    <s v="SINGARJA"/>
    <s v="GIANYAR"/>
    <s v="GIN"/>
    <s v="REG"/>
    <s v="AO"/>
    <x v="0"/>
    <m/>
    <s v="MIE - SEND SURVEY"/>
    <s v="RBS-Regional 3"/>
    <d v="2026-10-20T16:05:27"/>
    <d v="2026-10-21T09:44:02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SURVEY_NEW_MANJA"/>
    <s v="GIANYAR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094"/>
    <n v="1002646047"/>
    <n v="3"/>
    <x v="7"/>
    <n v="5"/>
    <s v="SINGARJA"/>
    <s v="GIANYAR"/>
    <s v="GIN"/>
    <s v="REG"/>
    <s v="AO"/>
    <x v="0"/>
    <m/>
    <s v="MIE - SEND SURVEY"/>
    <s v="RBS-Regional 3"/>
    <d v="2026-10-20T15:53:25"/>
    <d v="2026-10-20T16:46:01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</r>
  <r>
    <n v="2095"/>
    <n v="1002646063"/>
    <n v="3"/>
    <x v="7"/>
    <n v="5"/>
    <s v="SINGARJA"/>
    <s v="GIANYAR"/>
    <s v="GIN"/>
    <s v="REG"/>
    <s v="AO"/>
    <x v="0"/>
    <m/>
    <s v="MIE - SEND SURVEY"/>
    <s v="RBS-Regional 3"/>
    <d v="2026-10-20T15:58:04"/>
    <d v="2026-10-20T16:44:01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</r>
  <r>
    <n v="2096"/>
    <n v="1002646347"/>
    <n v="3"/>
    <x v="7"/>
    <n v="5"/>
    <s v="SINGARJA"/>
    <s v="GIANYAR"/>
    <s v="GIN"/>
    <s v="REG"/>
    <s v="AO"/>
    <x v="0"/>
    <s v="1P INET"/>
    <s v="MIE - SEND SURVEY"/>
    <s v="RBS-Regional 3"/>
    <d v="2026-10-20T18:29:49"/>
    <d v="2026-10-20T18:32:01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SURVEY_NEW_MANJA"/>
    <s v="GIANYAR"/>
    <s v="NO ADDON"/>
    <m/>
    <s v="MIE - SEND SURVEY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m/>
    <m/>
    <m/>
    <e v="#NUM!"/>
    <e v="#NUM!"/>
    <x v="0"/>
  </r>
  <r>
    <n v="2097"/>
    <n v="1002643644"/>
    <n v="3"/>
    <x v="7"/>
    <n v="5"/>
    <s v="SINGARJA"/>
    <s v="GIANYAR"/>
    <s v="GIN"/>
    <s v="REG"/>
    <s v="AO"/>
    <x v="0"/>
    <m/>
    <s v="CC - HD1A - INPROGRESS UNCONTACTED"/>
    <s v="RBS-Regional 3"/>
    <d v="2026-10-19T15:12:39"/>
    <d v="2026-10-21T12:44:46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Novin Dwigo Prayudha 4096137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098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099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2100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2101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2102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2103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2104"/>
    <n v="1002642038"/>
    <n v="3"/>
    <x v="7"/>
    <n v="5"/>
    <s v="SINGARJA"/>
    <s v="GIANYAR"/>
    <s v="UBU"/>
    <s v="REG"/>
    <s v="AO"/>
    <x v="0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2105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0T18:57:49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106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0T17:46:27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07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2108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2109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2110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2111"/>
    <n v="1002641527"/>
    <n v="3"/>
    <x v="7"/>
    <n v="5"/>
    <s v="SINGARJA"/>
    <s v="KLUNGKUNG"/>
    <s v="APR"/>
    <s v="REG"/>
    <s v="AO"/>
    <x v="0"/>
    <m/>
    <s v="MIE - SEND SURVEY"/>
    <s v="RBS-Regional 3"/>
    <d v="2026-10-17T15:54:47"/>
    <d v="2026-10-20T14:18:06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m/>
    <m/>
    <m/>
    <e v="#NUM!"/>
    <e v="#NUM!"/>
    <x v="0"/>
  </r>
  <r>
    <n v="2112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2113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2114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2115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116"/>
    <n v="1002636335"/>
    <n v="3"/>
    <x v="7"/>
    <n v="5"/>
    <s v="SINGARJA"/>
    <s v="KLUNGKUNG"/>
    <s v="SMA"/>
    <s v="REG"/>
    <s v="AO"/>
    <x v="0"/>
    <m/>
    <s v="7 | OSS - PROVISIONING ISSUED"/>
    <s v="RBS-Regional 3"/>
    <d v="2026-10-14T10:30:09"/>
    <d v="2026-10-16T11:33:50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I"/>
    <s v="SEMARAPURA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m/>
    <m/>
    <m/>
    <e v="#NUM!"/>
    <e v="#NUM!"/>
    <x v="0"/>
  </r>
  <r>
    <n v="2117"/>
    <n v="1002643522"/>
    <n v="3"/>
    <x v="7"/>
    <n v="5"/>
    <s v="SINGARJA"/>
    <s v="KLUNGKUNG"/>
    <s v="SMA"/>
    <s v="REG"/>
    <s v="AO"/>
    <x v="0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2118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2119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120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2121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2122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2123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0T13:44:59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124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0T15:02:16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42555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3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4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5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6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8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9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10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1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2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3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14"/>
    <n v="100264338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19T14:11:34"/>
    <d v="2026-10-20T11:30:00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PI"/>
    <s v="X"/>
    <s v="NO ADDON"/>
    <m/>
    <s v="Provisioning Issued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5"/>
    <n v="1002645154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0T11:20:45"/>
    <d v="2026-10-21T08:15:01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m/>
    <s v="PI"/>
    <s v="X"/>
    <s v="NO ADDON"/>
    <m/>
    <s v="Provisioning Issued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6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17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18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19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0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1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2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3"/>
    <n v="1002645040"/>
    <n v="3"/>
    <x v="0"/>
    <n v="5"/>
    <s v="MATARAM"/>
    <s v="INNER - NUSA TENGGARA"/>
    <s v="SWE"/>
    <s v="REG"/>
    <s v="AO"/>
    <s v="NEW SALES"/>
    <s v="1P INET"/>
    <s v="8 | OSS - PONR"/>
    <s v="RBS-Regional 3"/>
    <d v="2026-10-20T10:51:44"/>
    <d v="2026-10-21T11:58:01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ACT_COM"/>
    <s v="X"/>
    <s v="OCA"/>
    <m/>
    <s v="PONR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1"/>
  </r>
  <r>
    <n v="24"/>
    <n v="1002645352"/>
    <n v="3"/>
    <x v="0"/>
    <n v="5"/>
    <s v="MATARAM"/>
    <s v="INNER - NUSA TENGGARA"/>
    <s v="SWE"/>
    <s v="REG"/>
    <s v="AO"/>
    <s v="NEW SALES"/>
    <m/>
    <s v="MIE - SEND SURVEY"/>
    <s v="RBS-Regional 3"/>
    <d v="2026-10-20T12:43:17"/>
    <d v="2026-10-20T15:22:01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25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26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27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28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29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30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31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32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33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34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35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36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37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38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39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40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41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42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43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44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45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46"/>
    <n v="1002628503"/>
    <n v="3"/>
    <x v="0"/>
    <n v="5"/>
    <s v="MATARAM"/>
    <s v="LOMBOK BARAT TENGAH"/>
    <s v="PRY"/>
    <s v="REG"/>
    <s v="AO"/>
    <s v="NEW SALES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47"/>
    <n v="1002637630"/>
    <n v="3"/>
    <x v="0"/>
    <n v="5"/>
    <s v="MATARAM"/>
    <s v="LOMBOK BARAT TENGAH"/>
    <s v="PRY"/>
    <s v="REG"/>
    <s v="AO"/>
    <s v="NEW SALES"/>
    <s v="1P INET"/>
    <s v="OSS - FALLOUT"/>
    <s v="RBS-Regional 3"/>
    <d v="2026-10-15T07:58:40"/>
    <d v="2026-10-16T16:42:11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FO_WFM"/>
    <s v="LOMBOK TENGAH"/>
    <s v="NO ADDON"/>
    <m/>
    <s v="Provisioning Failed|WFM|INF009851356|salah tagging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48"/>
    <n v="1002646170"/>
    <n v="3"/>
    <x v="0"/>
    <n v="5"/>
    <s v="MATARAM"/>
    <s v="LOMBOK BARAT TENGAH"/>
    <s v="PRY"/>
    <s v="REG"/>
    <s v="AO"/>
    <s v="NEW SALES"/>
    <s v="1P INET"/>
    <s v="MIE - SEND SURVEY"/>
    <s v="RBS-Regional 3"/>
    <d v="2026-10-20T16:29:44"/>
    <d v="2026-10-20T16:32:06"/>
    <n v="69414028"/>
    <m/>
    <n v="172603792012"/>
    <s v="Toko Lalu Dirahup"/>
    <s v="ODP-PYA-FAB/08 FAB/D05/08.01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SURVEY_NEW_MANJA"/>
    <s v="LOMBOK TENGAH"/>
    <s v="NO ADDON"/>
    <m/>
    <s v="MIE - SEND SURVEY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m/>
    <m/>
    <m/>
    <e v="#NUM!"/>
    <e v="#NUM!"/>
    <x v="0"/>
    <x v="0"/>
  </r>
  <r>
    <n v="49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0"/>
    <n v="1002642684"/>
    <n v="3"/>
    <x v="0"/>
    <n v="5"/>
    <s v="MATARAM"/>
    <s v="LOMBOK BARAT TENGAH"/>
    <s v="PRY"/>
    <s v="REG"/>
    <s v="AO"/>
    <s v="NEW SALES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  <x v="0"/>
  </r>
  <r>
    <n v="51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52"/>
    <n v="1002644637"/>
    <n v="3"/>
    <x v="0"/>
    <n v="5"/>
    <s v="MATARAM"/>
    <s v="LOMBOK BARAT TENGAH"/>
    <s v="PRY"/>
    <s v="REG"/>
    <s v="AO"/>
    <s v="NEW SALES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3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4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5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6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7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58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59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60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61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62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63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64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65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66"/>
    <n v="1002635720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67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68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69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70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71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72"/>
    <n v="1002643071"/>
    <n v="3"/>
    <x v="0"/>
    <n v="5"/>
    <s v="MATARAM"/>
    <s v="LOMBOK TIMUR UTARA"/>
    <s v="SEL"/>
    <s v="REG"/>
    <s v="AO"/>
    <s v="NEW SALES"/>
    <s v="1P INET"/>
    <s v="MIE - SEND SURVEY"/>
    <s v="RBS-Regional 3"/>
    <d v="2026-10-19T13:01:36"/>
    <d v="2026-10-19T13:04:01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SURVEY_NEW_MANJA"/>
    <s v="LOMBOK TIMUR"/>
    <s v="NO ADDON"/>
    <m/>
    <s v="MIE - SEND SURVEY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  <x v="0"/>
  </r>
  <r>
    <n v="73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74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75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76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77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78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79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80"/>
    <n v="1002637742"/>
    <n v="3"/>
    <x v="0"/>
    <n v="5"/>
    <s v="MATARAM"/>
    <s v="LOMBOK TIMUR UTARA"/>
    <s v="SGG"/>
    <s v="REG"/>
    <s v="AO"/>
    <s v="NEW SALES"/>
    <m/>
    <s v="7 | OSS - PROVISIONING ISSUED"/>
    <s v="RBS-Regional 3"/>
    <d v="2026-10-15T09:03:45"/>
    <d v="2026-10-16T08:05:33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m/>
    <s v="PI"/>
    <s v="LOMBOK UTARA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81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82"/>
    <n v="1002645444"/>
    <n v="3"/>
    <x v="0"/>
    <n v="5"/>
    <s v="MATARAM"/>
    <s v="LOMBOK TIMUR UTARA"/>
    <s v="SGG"/>
    <s v="REG"/>
    <s v="AO"/>
    <s v="NEW SALES"/>
    <m/>
    <s v="7 | OSS - PROVISIONING ISSUED"/>
    <s v="RBS-Regional 3"/>
    <d v="2026-10-20T13:24:58"/>
    <d v="2026-10-21T11:44:25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m/>
    <m/>
    <m/>
    <e v="#NUM!"/>
    <e v="#NUM!"/>
    <x v="0"/>
    <x v="0"/>
  </r>
  <r>
    <n v="83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84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85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86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87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88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89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90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91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92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93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94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95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96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97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98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99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00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1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02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03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04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05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06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07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08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09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10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11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12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13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14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15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16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17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18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19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20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21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22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23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24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25"/>
    <n v="1002644914"/>
    <n v="3"/>
    <x v="0"/>
    <n v="5"/>
    <s v="MATARAM"/>
    <s v="INNER - NUSA TENGGARA"/>
    <s v="MTR"/>
    <s v="REG"/>
    <s v="AO"/>
    <s v="NEW SALES"/>
    <s v="1P INET"/>
    <s v="8 | OSS - PONR"/>
    <s v="RBS-Regional 3"/>
    <d v="2026-10-20T10:21:51"/>
    <d v="2026-10-21T09:12:00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ACT_COM"/>
    <s v="X"/>
    <s v="OCA"/>
    <m/>
    <s v="PONR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m/>
    <m/>
    <m/>
    <e v="#NUM!"/>
    <e v="#NUM!"/>
    <x v="0"/>
    <x v="1"/>
  </r>
  <r>
    <n v="126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27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28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29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30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31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32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33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34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35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36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37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38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39"/>
    <n v="1002642955"/>
    <n v="3"/>
    <x v="0"/>
    <n v="5"/>
    <s v="MATARAM"/>
    <s v="BIMA"/>
    <s v="TET"/>
    <s v="REG"/>
    <s v="AO"/>
    <s v="NEW SALES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40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41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42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43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44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45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46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47"/>
    <n v="1002645307"/>
    <n v="3"/>
    <x v="0"/>
    <n v="5"/>
    <s v="MATARAM"/>
    <s v="BIMA"/>
    <s v="DMP"/>
    <s v="REG"/>
    <s v="AO"/>
    <s v="NEW SALES"/>
    <m/>
    <s v="8 | OSS - PONR"/>
    <s v="RBS-Regional 3"/>
    <d v="2026-10-20T12:16:12"/>
    <d v="2026-10-20T12:54:26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ACT_COM"/>
    <s v="DOMPU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m/>
    <m/>
    <m/>
    <e v="#NUM!"/>
    <e v="#NUM!"/>
    <x v="0"/>
    <x v="2"/>
  </r>
  <r>
    <n v="148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49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50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51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152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53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154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155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56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57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158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159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160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61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62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163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164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165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166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167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168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169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170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171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172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173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174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175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176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177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178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179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180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181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182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183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184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85"/>
    <n v="1002638881"/>
    <n v="3"/>
    <x v="0"/>
    <n v="5"/>
    <s v="MATARAM"/>
    <s v="SUMBAWA"/>
    <s v="ALA"/>
    <s v="REG"/>
    <s v="AO"/>
    <s v="NEW SALES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  <x v="3"/>
  </r>
  <r>
    <n v="186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187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188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189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190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191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192"/>
    <n v="1002642514"/>
    <n v="3"/>
    <x v="0"/>
    <n v="5"/>
    <s v="MATARAM"/>
    <s v="SUMBAWA"/>
    <s v="MLK"/>
    <s v="REG"/>
    <s v="AO"/>
    <s v="NEW SALES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193"/>
    <n v="1002646062"/>
    <n v="3"/>
    <x v="0"/>
    <n v="5"/>
    <s v="MATARAM"/>
    <s v="SUMBAWA"/>
    <s v="MLK"/>
    <s v="REG"/>
    <s v="AO"/>
    <s v="NEW SALES"/>
    <s v="1P INET"/>
    <s v="MIE - SEND SURVEY"/>
    <s v="RBS-Regional 3"/>
    <d v="2026-10-20T15:56:51"/>
    <d v="2026-10-20T15:58:0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SURVEY_NEW_MANJA"/>
    <s v="SUMBAWA BARAT"/>
    <s v="NO ADDON"/>
    <m/>
    <s v="MIE - SEND SURVEY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194"/>
    <n v="1002646362"/>
    <n v="3"/>
    <x v="0"/>
    <n v="5"/>
    <s v="MATARAM"/>
    <s v="SUMBAWA"/>
    <s v="MLK"/>
    <s v="REG"/>
    <s v="AO"/>
    <s v="NEW SALES"/>
    <s v="1P INET"/>
    <s v="MIE - SEND SURVEY"/>
    <s v="RBS-Regional 3"/>
    <d v="2026-10-20T18:50:50"/>
    <d v="2026-10-20T18:52:07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SURVEY_NEW_MANJA"/>
    <s v="SUMBAWA BARAT"/>
    <s v="NO ADDON"/>
    <m/>
    <s v="MIE - SEND SURVEY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195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196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197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198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199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00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01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02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03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04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0T17:34:04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05"/>
    <n v="1002646101"/>
    <n v="3"/>
    <x v="0"/>
    <n v="5"/>
    <s v="MATARAM"/>
    <s v="SUMBAWA"/>
    <s v="TLW"/>
    <s v="REG"/>
    <s v="AO"/>
    <s v="NEW SALES"/>
    <s v="1P INET"/>
    <s v="MIE - SEND SURVEY"/>
    <s v="RBS-Regional 3"/>
    <d v="2026-10-20T16:05:44"/>
    <d v="2026-10-20T16:08:06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SURVEY_NEW_MANJA"/>
    <s v="SUMBAWA BARAT"/>
    <s v="NO ADDON"/>
    <m/>
    <s v="MIE - SEND SURVEY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06"/>
    <n v="1002646146"/>
    <n v="3"/>
    <x v="0"/>
    <n v="5"/>
    <s v="MATARAM"/>
    <s v="SUMBAWA"/>
    <s v="TLW"/>
    <s v="REG"/>
    <s v="AO"/>
    <s v="NEW SALES"/>
    <s v="1P INET"/>
    <s v="MIE - SEND SURVEY"/>
    <s v="RBS-Regional 3"/>
    <d v="2026-10-20T16:20:50"/>
    <d v="2026-10-20T16:22:01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SURVEY_NEW_MANJA"/>
    <s v="SUMBAWA BARAT"/>
    <s v="NO ADDON"/>
    <m/>
    <s v="MIE - SEND SURVEY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07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08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09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10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11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12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13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14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15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16"/>
    <n v="1002646274"/>
    <n v="3"/>
    <x v="1"/>
    <n v="5"/>
    <s v="MALANG"/>
    <s v="KEPANJEN"/>
    <s v="DPT"/>
    <s v="REG"/>
    <s v="AO"/>
    <s v="NEW SALES"/>
    <s v="1P INET"/>
    <s v="MIA - INVALID SURVEY"/>
    <s v="RBS-Regional 3"/>
    <d v="2026-10-20T17:24:44"/>
    <d v="2026-10-21T05:48:04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SURVEY_NEW_MANJA"/>
    <s v="TUREN"/>
    <s v="OCA"/>
    <m/>
    <s v="MIE - INVALID SURVEY - Kendala Jalur/Rute Tarikan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4"/>
  </r>
  <r>
    <n v="217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18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19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20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21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22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223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224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225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26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27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28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29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30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31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32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33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34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35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36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237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238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239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240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241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242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243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244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245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246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247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248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249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250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251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252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253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254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255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256"/>
    <n v="1002645293"/>
    <n v="3"/>
    <x v="1"/>
    <n v="5"/>
    <s v="MALANG"/>
    <s v="KEPANJEN"/>
    <s v="MLG"/>
    <s v="REG"/>
    <s v="AO"/>
    <s v="NEW SALES"/>
    <s v="1P INET"/>
    <s v="MIA - INVALID SURVEY"/>
    <s v="RBS-Regional 3"/>
    <d v="2026-10-20T12:09:51"/>
    <d v="2026-10-21T05:44:38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m/>
    <s v="SURVEY_NEW_MANJA"/>
    <s v="MALANG"/>
    <s v="OCA"/>
    <m/>
    <s v="MIE - INVALID SURVEY - Kendala Jalur/Rute Tarikan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257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258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259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260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261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262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263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264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265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266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267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268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269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270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271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272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273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274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275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276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77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78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279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280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281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282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283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284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285"/>
    <n v="1002646172"/>
    <n v="3"/>
    <x v="1"/>
    <n v="5"/>
    <s v="MALANG"/>
    <s v="BATU"/>
    <s v="BTU"/>
    <s v="REG"/>
    <s v="AO"/>
    <s v="NEW SALES"/>
    <s v="1P INET"/>
    <s v="7 | OSS - PROVISIONING ISSUED"/>
    <s v="RBS-Regional 3"/>
    <d v="2026-10-20T16:29:49"/>
    <d v="2026-10-21T13:02:20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I"/>
    <s v="BATU"/>
    <s v="OCA"/>
    <m/>
    <s v="Provisioning Issu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  <x v="5"/>
  </r>
  <r>
    <n v="286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287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288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289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290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291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292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293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294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295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296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297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298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299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300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301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302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303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304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305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306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307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308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309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310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311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312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313"/>
    <n v="1002642137"/>
    <n v="3"/>
    <x v="1"/>
    <n v="5"/>
    <s v="MALANG"/>
    <s v="BATU"/>
    <s v="BLB"/>
    <s v="REG"/>
    <s v="AO"/>
    <s v="NEW SALES"/>
    <s v="1P INET"/>
    <s v="MIA - INVALID SURVEY"/>
    <s v="RBS-Regional 3"/>
    <d v="2026-10-19T07:28:34"/>
    <d v="2026-10-19T08:15:11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SURVEY_NEW_MANJA"/>
    <s v="BLIMBING"/>
    <s v="NO ADDON"/>
    <m/>
    <s v="MIE - INVALID SURVEY - Double Input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314"/>
    <n v="1002645981"/>
    <n v="3"/>
    <x v="1"/>
    <n v="5"/>
    <s v="MALANG"/>
    <s v="BATU"/>
    <s v="BLB"/>
    <s v="REG"/>
    <s v="AO"/>
    <s v="NEW SALES"/>
    <s v="1P INET"/>
    <s v="MIA - INVALID SURVEY"/>
    <s v="RBS-Regional 3"/>
    <d v="2026-10-20T15:32:45"/>
    <d v="2026-10-21T05:46:05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SURVEY_NEW_MANJA"/>
    <s v="BLIMBING"/>
    <s v="OCA"/>
    <m/>
    <s v="MIE - INVALID SURVEY - Kendala Jalur/Rute Tarikan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315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316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17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18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319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320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321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322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323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324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325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326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327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328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329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330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331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332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333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334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335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336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337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338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339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340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341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342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343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34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34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34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347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348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349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350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351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352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353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354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355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356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357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358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359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360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361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362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363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364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365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366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367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68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369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370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371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372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73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374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375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376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377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378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379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380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381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382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383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384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385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386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387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388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389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390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391"/>
    <n v="1002645778"/>
    <n v="3"/>
    <x v="2"/>
    <n v="4"/>
    <s v="MAGELANG"/>
    <s v="MAGELANG"/>
    <s v="MGE"/>
    <s v="REG"/>
    <s v="AO"/>
    <s v="NEW SALES"/>
    <s v="1P INET"/>
    <s v="8 | OSS - PONR"/>
    <s v="RBS-Regional 3"/>
    <d v="2026-10-20T14:47:45"/>
    <d v="2026-10-21T10:55:3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ACT_COM"/>
    <s v="X"/>
    <s v="NO ADDON"/>
    <m/>
    <s v="PONR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m/>
    <m/>
    <m/>
    <e v="#NUM!"/>
    <e v="#NUM!"/>
    <x v="0"/>
    <x v="7"/>
  </r>
  <r>
    <n v="392"/>
    <n v="1002645299"/>
    <n v="3"/>
    <x v="2"/>
    <n v="4"/>
    <s v="MAGELANG"/>
    <s v="MAGELANG"/>
    <s v="MGE"/>
    <s v="REG"/>
    <s v="AO"/>
    <s v="NEW SALES"/>
    <s v="1P INET"/>
    <s v="MIE - SEND SURVEY"/>
    <s v="RBS-Regional 3"/>
    <d v="2026-10-20T12:12:44"/>
    <d v="2026-10-20T12:14:01"/>
    <n v="69413695"/>
    <m/>
    <n v="146137148552"/>
    <s v="PONPES BINA MADANI PUTRI (RUMAH DINAS II)"/>
    <s v="ODP-MGE-FU/144 FU/D08/144.01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SURVEY_NEW_MANJA"/>
    <s v="X"/>
    <s v="NO ADDON"/>
    <m/>
    <s v="MIE - SEND SURVEY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m/>
    <m/>
    <m/>
    <e v="#NUM!"/>
    <e v="#NUM!"/>
    <x v="0"/>
    <x v="7"/>
  </r>
  <r>
    <n v="393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394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395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396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397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398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399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400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401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402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403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404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405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406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407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408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409"/>
    <n v="1002645127"/>
    <n v="3"/>
    <x v="2"/>
    <n v="4"/>
    <s v="MAGELANG"/>
    <s v="TEMANGGUNG"/>
    <s v="TEM"/>
    <s v="REG"/>
    <s v="AO"/>
    <s v="NEW SALES"/>
    <s v="1P INET"/>
    <s v="OSS - FALLOUT"/>
    <s v="RBS-Regional 3"/>
    <d v="2026-10-20T11:12:44"/>
    <d v="2026-10-21T11:24:1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FO_WFM"/>
    <s v="X"/>
    <s v="NO ADDON"/>
    <m/>
    <s v="Provisioning Failed|WFM|INF009923467|PP_-7.2670733,110.24086_pelanggan manja hari jumat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410"/>
    <n v="1002645081"/>
    <n v="3"/>
    <x v="2"/>
    <n v="4"/>
    <s v="MAGELANG"/>
    <s v="TEMANGGUNG"/>
    <s v="TEM"/>
    <s v="REG"/>
    <s v="AO"/>
    <s v="NEW SALES"/>
    <s v="1P INET"/>
    <s v="MIE - SEND SURVEY"/>
    <s v="RBS-Regional 3"/>
    <d v="2026-10-20T11:00:49"/>
    <d v="2026-10-20T11:02:01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SURVEY_NEW_MANJA"/>
    <s v="X"/>
    <s v="NO ADDON"/>
    <m/>
    <s v="MIE - SEND SURVEY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m/>
    <m/>
    <m/>
    <e v="#NUM!"/>
    <e v="#NUM!"/>
    <x v="0"/>
    <x v="7"/>
  </r>
  <r>
    <n v="411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412"/>
    <n v="1002645378"/>
    <n v="3"/>
    <x v="1"/>
    <n v="5"/>
    <s v="KEDIRI"/>
    <s v="KEDIRI"/>
    <s v="GUR"/>
    <s v="REG"/>
    <s v="AO"/>
    <s v="NEW SALES"/>
    <s v="1P INET"/>
    <s v="MIE - SEND SURVEY"/>
    <s v="RBS-Regional 3"/>
    <d v="2026-10-20T12:56:50"/>
    <d v="2026-10-20T12:58:27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SURVEY_NEW_MANJA"/>
    <s v="NGADILUWIH"/>
    <s v="NO ADDON"/>
    <m/>
    <s v="MIE - SEND SURVEY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m/>
    <m/>
    <m/>
    <e v="#NUM!"/>
    <e v="#NUM!"/>
    <x v="0"/>
    <x v="8"/>
  </r>
  <r>
    <n v="413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414"/>
    <n v="1002641398"/>
    <n v="3"/>
    <x v="1"/>
    <n v="5"/>
    <s v="KEDIRI"/>
    <s v="KEDIRI"/>
    <s v="NDL"/>
    <s v="REG"/>
    <s v="AO"/>
    <s v="NEW SALES"/>
    <s v="1P INET"/>
    <s v="7 | OSS - PROVISIONING ISSUED"/>
    <s v="RBS-Regional 3"/>
    <d v="2026-10-17T13:41:40"/>
    <d v="2026-10-18T11:24:03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m/>
    <s v="PI"/>
    <s v="NGADILUWIH"/>
    <s v="OCA"/>
    <m/>
    <s v="Provisioning Issued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415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416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417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418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419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420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21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22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423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424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425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426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427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428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429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430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431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432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433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434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435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436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437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438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439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440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441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442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443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444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445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446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447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448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449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450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451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452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453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454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455"/>
    <n v="1002643051"/>
    <n v="3"/>
    <x v="1"/>
    <n v="5"/>
    <s v="KEDIRI"/>
    <s v="NGANJUK"/>
    <s v="NJK"/>
    <s v="REG"/>
    <s v="AO"/>
    <s v="NEW SALES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456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457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458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459"/>
    <n v="1002623876"/>
    <n v="3"/>
    <x v="1"/>
    <n v="5"/>
    <s v="KEDIRI"/>
    <s v="NGANJUK"/>
    <s v="WRJ"/>
    <s v="REG"/>
    <s v="AO"/>
    <s v="NEW SALES"/>
    <s v="1P INET"/>
    <s v="7 | OSS - PROVISIONING ISSUED"/>
    <s v="RBS-Regional 3"/>
    <d v="2026-10-06T10:43:12"/>
    <d v="2026-10-20T09:06:57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PI"/>
    <s v="KERTOSONO"/>
    <s v="NO ADDON"/>
    <m/>
    <s v="Provisioning Issued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460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461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462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463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464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465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466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467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468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469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470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471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472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473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474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475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476"/>
    <n v="1002646202"/>
    <n v="3"/>
    <x v="1"/>
    <n v="5"/>
    <s v="KEDIRI"/>
    <s v="KEDIRI"/>
    <s v="KDI"/>
    <s v="REG"/>
    <s v="AO"/>
    <s v="NEW SALES"/>
    <s v="1P INET"/>
    <s v="8 | OSS - PONR"/>
    <s v="RBS-Regional 3"/>
    <d v="2026-10-20T16:41:45"/>
    <d v="2026-10-21T12:55:42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ACT_COM"/>
    <s v="X"/>
    <s v="NO ADDON"/>
    <m/>
    <s v="PONR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8"/>
  </r>
  <r>
    <n v="477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478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479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480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481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482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483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484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485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486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487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488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489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490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491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492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493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494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495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496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497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498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499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500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501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502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503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504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505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506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507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508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509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510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511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512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513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514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515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516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517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518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519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520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521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522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523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524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525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526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527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528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529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530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531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532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533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534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535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536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537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538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539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540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541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542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543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544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45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46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547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548"/>
    <n v="1002646318"/>
    <n v="3"/>
    <x v="2"/>
    <n v="4"/>
    <s v="YOGYAKARTA"/>
    <s v="BANTUL"/>
    <s v="WTS"/>
    <s v="REG"/>
    <s v="AO"/>
    <s v="NEW SALES"/>
    <s v="1P INET"/>
    <s v="7 | OSS - PROVISIONING ISSUED"/>
    <s v="RBS-Regional 3"/>
    <d v="2026-10-20T17:59:49"/>
    <d v="2026-10-21T13:03:36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I"/>
    <s v="WATES"/>
    <s v="NO ADDON"/>
    <m/>
    <s v="Provisioning Issu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m/>
    <m/>
    <m/>
    <e v="#NUM!"/>
    <e v="#NUM!"/>
    <x v="0"/>
    <x v="7"/>
  </r>
  <r>
    <n v="549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550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551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552"/>
    <n v="1002646250"/>
    <n v="3"/>
    <x v="2"/>
    <n v="4"/>
    <s v="YOGYAKARTA"/>
    <s v="BANTUL"/>
    <s v="WTS"/>
    <s v="REG"/>
    <s v="AO"/>
    <s v="NEW SALES"/>
    <s v="1P INET"/>
    <s v="MIA - INVALID SURVEY"/>
    <s v="RBS-Regional 3"/>
    <d v="2026-10-20T17:06:44"/>
    <d v="2026-10-21T11:42:20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SURVEY_NEW_MANJA"/>
    <s v="WATES"/>
    <s v="NO ADDON"/>
    <m/>
    <s v="MIE - INVALID SURVEY - ODP Jauh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553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554"/>
    <n v="1002642792"/>
    <n v="3"/>
    <x v="2"/>
    <n v="4"/>
    <s v="YOGYAKARTA"/>
    <s v="GUNUNG KIDUL"/>
    <s v="WNS"/>
    <s v="REG"/>
    <s v="AO"/>
    <s v="NEW SALES"/>
    <m/>
    <s v="7 | OSS - PROVISIONING ISSUED"/>
    <s v="RBS-Regional 3"/>
    <d v="2026-10-19T11:10:31"/>
    <d v="2026-10-21T11:09:51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m/>
    <s v="PI"/>
    <s v="WONOSARI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555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556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57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558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559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560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561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562"/>
    <n v="1002642676"/>
    <n v="3"/>
    <x v="2"/>
    <n v="4"/>
    <s v="YOGYAKARTA"/>
    <s v="GUNUNG KIDUL"/>
    <s v="WNS"/>
    <s v="REG"/>
    <s v="AO"/>
    <s v="NEW SALES"/>
    <m/>
    <s v="CC - HD1A - INPROGRESS UNCONTACTED"/>
    <s v="RBS-Regional 3"/>
    <d v="2026-10-19T10:38:47"/>
    <d v="2026-10-21T13:04:51"/>
    <n v="69412709"/>
    <m/>
    <n v="143135115422"/>
    <s v="AMA AWA RESORT"/>
    <s v="ODP-WNS-FBA/030"/>
    <m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m/>
    <m/>
    <m/>
    <s v="19-10-2026 10:55:23"/>
    <m/>
    <m/>
    <s v="FCC"/>
    <s v="WONOSARI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63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564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565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566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567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568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569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570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571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572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573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574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575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576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577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578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579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580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581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582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583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584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585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586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587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588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589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590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591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592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593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594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595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596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597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598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599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600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601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602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603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604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605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606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607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608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609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610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611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612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613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614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615"/>
    <n v="1002640795"/>
    <n v="3"/>
    <x v="2"/>
    <n v="4"/>
    <s v="YOGYAKARTA"/>
    <s v="BANTUL"/>
    <s v="BTL"/>
    <s v="REG"/>
    <s v="AO"/>
    <s v="NEW SALES"/>
    <s v="2P INET + VOICE"/>
    <s v="OSS - FALLOUT"/>
    <s v="RBS-Regional 3"/>
    <d v="2026-10-16T16:56:41"/>
    <d v="2026-10-20T10:42:22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FO_WFM"/>
    <s v="X"/>
    <s v="NO ADDON"/>
    <m/>
    <s v="Provisioning Failed|WFM|INF009899610|TOF_-7.8142352,110.3604434_ODP-BTL-FBP/129 valins id 36276854 ODP-BTL-FBP/128 valins id 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616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617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618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619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620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621"/>
    <n v="1002625534"/>
    <n v="3"/>
    <x v="2"/>
    <n v="4"/>
    <s v="YOGYAKARTA"/>
    <s v="SLEMAN"/>
    <s v="GOD"/>
    <s v="REG"/>
    <s v="AO"/>
    <s v="NEW SALES"/>
    <m/>
    <s v="OSS - FALLOUT"/>
    <s v="RBS-Regional 3"/>
    <d v="2026-10-07T10:03:06"/>
    <d v="2026-10-19T11:40:2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FO_WFM"/>
    <s v="X"/>
    <s v="NO ADDON"/>
    <m/>
    <s v="Provisioning Failed|WFM|INF009881685|PP_-7.8142488,110.36043799999999_manja tanggal 25 Oktober 20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622"/>
    <n v="1002646175"/>
    <n v="3"/>
    <x v="2"/>
    <n v="4"/>
    <s v="YOGYAKARTA"/>
    <s v="SLEMAN"/>
    <s v="GOD"/>
    <s v="REG"/>
    <s v="AO"/>
    <s v="NEW SALES"/>
    <m/>
    <s v="MIE - SEND SURVEY"/>
    <s v="RBS-Regional 3"/>
    <d v="2026-10-20T16:38:29"/>
    <d v="2026-10-21T08:28:07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m/>
    <m/>
    <m/>
    <e v="#NUM!"/>
    <e v="#NUM!"/>
    <x v="0"/>
    <x v="7"/>
  </r>
  <r>
    <n v="623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624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625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626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627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628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629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630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631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632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633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634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635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636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637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638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639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640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641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642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643"/>
    <n v="1002641588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644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645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646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647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648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649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650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651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652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653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654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655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656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657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658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659"/>
    <n v="1002644512"/>
    <n v="3"/>
    <x v="3"/>
    <n v="5"/>
    <s v="MADURA"/>
    <s v="BANGKALAN"/>
    <s v="BEA"/>
    <s v="REG"/>
    <s v="AO"/>
    <s v="NEW SALES"/>
    <m/>
    <s v="QC MIA - INVALID QUALITY CONTROL MIA"/>
    <s v="RBS-Regional 3"/>
    <d v="2026-10-20T08:39:20"/>
    <d v="2026-10-21T08:54:09"/>
    <n v="69413394"/>
    <m/>
    <n v="152459201109"/>
    <s v="TOKO TINGGI"/>
    <s v="ODP-BEA-FA/89"/>
    <m/>
    <m/>
    <m/>
    <m/>
    <n v="113.06417"/>
    <n v="-7.12242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m/>
    <m/>
    <m/>
    <s v="20-10-2026 08:40:27"/>
    <m/>
    <m/>
    <s v="QC1"/>
    <s v="X"/>
    <s v="NETMONK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  <x v="12"/>
  </r>
  <r>
    <n v="660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661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662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663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664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665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666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667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668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669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670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671"/>
    <n v="1002645582"/>
    <n v="3"/>
    <x v="3"/>
    <n v="5"/>
    <s v="MADURA"/>
    <s v="BANGKALAN"/>
    <s v="SPG"/>
    <s v="REG"/>
    <s v="AO"/>
    <s v="NEW SALES"/>
    <m/>
    <s v="OSS - FALLOUT"/>
    <s v="RBS-Regional 3"/>
    <d v="2026-10-20T14:07:18"/>
    <d v="2026-10-21T13:05:37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FO"/>
    <s v="SAMPANG"/>
    <s v="NO ADDON"/>
    <m/>
    <s v="Provisioning Failed|ACTIVATION|INF009925674|FAIL:device operation failed (Profile does not exist.). Rollback Succeeded.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m/>
    <m/>
    <m/>
    <e v="#NUM!"/>
    <e v="#NUM!"/>
    <x v="0"/>
    <x v="12"/>
  </r>
  <r>
    <n v="672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673"/>
    <n v="1002643283"/>
    <n v="3"/>
    <x v="3"/>
    <n v="5"/>
    <s v="MADURA"/>
    <s v="BANGKALAN"/>
    <s v="SPG"/>
    <s v="REG"/>
    <s v="AO"/>
    <s v="NEW SALES"/>
    <s v="1P INET"/>
    <s v="MIA - INVALID SURVEY"/>
    <s v="RBS-Regional 3"/>
    <d v="2026-10-19T13:49:35"/>
    <d v="2026-10-20T08:10:17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SURVEY_NEW_MANJA"/>
    <s v="SAMPANG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m/>
    <m/>
    <m/>
    <e v="#NUM!"/>
    <e v="#NUM!"/>
    <x v="0"/>
    <x v="12"/>
  </r>
  <r>
    <n v="674"/>
    <n v="1002645283"/>
    <n v="3"/>
    <x v="3"/>
    <n v="5"/>
    <s v="MADURA"/>
    <s v="BANGKALAN"/>
    <s v="SPG"/>
    <s v="REG"/>
    <s v="AO"/>
    <s v="NEW SALES"/>
    <m/>
    <s v="QC MIA - INVALID QUALITY CONTROL MIA"/>
    <s v="RBS-Regional 3"/>
    <d v="2026-10-20T12:04:12"/>
    <d v="2026-10-21T09:44:03"/>
    <n v="69413687"/>
    <m/>
    <n v="152434914879"/>
    <s v="WARUNG ROJAK JALIL 2 (RMH BLK)"/>
    <s v="ODP-SPG-FS/61"/>
    <m/>
    <m/>
    <m/>
    <m/>
    <n v="113.20810560526201"/>
    <n v="-7.0511246218538002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QC1"/>
    <s v="SAMPANG"/>
    <s v="NO ADDON"/>
    <m/>
    <s v="QC MIA - INVALID QUALITY CONTROL MIA - Tidak mengunggah Dokumen Usaha - ingin upload NPWP atas nama pribad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675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676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677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678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679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680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681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682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683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684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685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686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687"/>
    <n v="1002642916"/>
    <n v="3"/>
    <x v="3"/>
    <n v="5"/>
    <s v="MADURA"/>
    <s v="PAMEKASAN"/>
    <s v="PME"/>
    <s v="REG"/>
    <s v="AO"/>
    <s v="NEW SALES"/>
    <s v="1P INET"/>
    <s v="7 | OSS - PROVISIONING ISSUED"/>
    <s v="RBS-Regional 3"/>
    <d v="2026-10-19T11:40:34"/>
    <d v="2026-10-20T08:15:13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PI"/>
    <s v="PAMEKASAN"/>
    <s v="NO ADDON"/>
    <m/>
    <s v="Provisioning Issued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688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689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690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691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692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693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694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695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696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697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698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699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700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701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702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703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704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705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706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707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708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709"/>
    <n v="1002644514"/>
    <n v="3"/>
    <x v="3"/>
    <n v="5"/>
    <s v="MADURA"/>
    <s v="PAMEKASAN"/>
    <s v="PME"/>
    <s v="REG"/>
    <s v="AO"/>
    <s v="NEW SALES"/>
    <m/>
    <s v="OSS - PROVISIONING DESAIN"/>
    <s v="RBS-Regional 3"/>
    <d v="2026-10-20T08:42:57"/>
    <d v="2026-10-21T08:06:09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RE_PI"/>
    <s v="PAMEKASAN"/>
    <s v="NETMONK"/>
    <m/>
    <s v="Provisioning Design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m/>
    <m/>
    <m/>
    <e v="#NUM!"/>
    <e v="#NUM!"/>
    <x v="0"/>
    <x v="12"/>
  </r>
  <r>
    <n v="710"/>
    <n v="1002646181"/>
    <n v="3"/>
    <x v="3"/>
    <n v="5"/>
    <s v="MADURA"/>
    <s v="PAMEKASAN"/>
    <s v="PME"/>
    <s v="REG"/>
    <s v="AO"/>
    <s v="NEW SALES"/>
    <s v="1P INET"/>
    <s v="8 | OSS - PONR"/>
    <s v="RBS-Regional 3"/>
    <d v="2026-10-20T16:32:44"/>
    <d v="2026-10-21T11:57:01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ACT_COM"/>
    <s v="PAMEKASAN"/>
    <s v="NO ADDON"/>
    <m/>
    <s v="PONR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m/>
    <m/>
    <m/>
    <e v="#NUM!"/>
    <e v="#NUM!"/>
    <x v="0"/>
    <x v="12"/>
  </r>
  <r>
    <n v="711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712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713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714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715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716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717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718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719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720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721"/>
    <n v="1002645716"/>
    <n v="3"/>
    <x v="3"/>
    <n v="5"/>
    <s v="MADURA"/>
    <s v="PAMEKASAN"/>
    <s v="AJA"/>
    <s v="REG"/>
    <s v="AO"/>
    <s v="NEW SALES"/>
    <m/>
    <s v="MIE - SEND SURVEY"/>
    <s v="RBS-Regional 3"/>
    <d v="2026-10-20T14:42:48"/>
    <d v="2026-10-20T19:08:11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722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723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724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725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726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727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728"/>
    <n v="1002645766"/>
    <n v="3"/>
    <x v="3"/>
    <n v="5"/>
    <s v="MADURA"/>
    <s v="PAMEKASAN"/>
    <s v="SMP"/>
    <s v="REG"/>
    <s v="AO"/>
    <s v="NEW SALES"/>
    <s v="1P INET"/>
    <s v="7 | OSS - PROVISIONING ISSUED"/>
    <s v="RBS-Regional 3"/>
    <d v="2026-10-20T14:44:49"/>
    <d v="2026-10-21T11:39:34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I"/>
    <s v="X"/>
    <s v="NETMONK"/>
    <m/>
    <s v="Provisioning Issu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m/>
    <m/>
    <m/>
    <e v="#NUM!"/>
    <e v="#NUM!"/>
    <x v="0"/>
    <x v="12"/>
  </r>
  <r>
    <n v="729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730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731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732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733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734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735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736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737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738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739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740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741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742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743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744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745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746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747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748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749"/>
    <n v="1002643110"/>
    <n v="3"/>
    <x v="3"/>
    <n v="5"/>
    <s v="SBY UTARA"/>
    <s v="KENJERAN"/>
    <s v="KBL"/>
    <s v="REG"/>
    <s v="AO"/>
    <s v="NEW SALES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750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751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752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753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754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755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756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757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758"/>
    <n v="1002645334"/>
    <n v="3"/>
    <x v="3"/>
    <n v="5"/>
    <s v="SBY UTARA"/>
    <s v="KENJERAN"/>
    <s v="KPS"/>
    <s v="REG"/>
    <s v="AO"/>
    <s v="NEW SALES"/>
    <s v="1P INET"/>
    <s v="7 | OSS - PROVISIONING ISSUED"/>
    <s v="RBS-Regional 3"/>
    <d v="2026-10-20T12:30:45"/>
    <d v="2026-10-21T10:10:03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m/>
    <s v="PI"/>
    <s v="KAPASAN"/>
    <s v="NO ADDON"/>
    <m/>
    <s v="Provisioning Issu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759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760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761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762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763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764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765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766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767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768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769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770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771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772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773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774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775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776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777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778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779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780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20T16:47:02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Tidak Mengunggah Foto Lokasi Instalasi Tampak Depan Menyeluruh - Mohon upload foto lok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781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782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783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784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785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786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787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788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789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790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791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792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793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794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795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796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797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798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799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800"/>
    <n v="1002645003"/>
    <n v="3"/>
    <x v="3"/>
    <n v="5"/>
    <s v="SBY UTARA"/>
    <s v="TANDES"/>
    <s v="LKI"/>
    <s v="REG"/>
    <s v="AO"/>
    <s v="NEW SALES"/>
    <s v="1P INET"/>
    <s v="8 | OSS - PONR"/>
    <s v="RBS-Regional 3"/>
    <d v="2026-10-20T10:41:50"/>
    <d v="2026-10-21T12:20:43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I_OK"/>
    <s v="TANDES"/>
    <s v="NO ADDON"/>
    <m/>
    <s v="PONR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m/>
    <m/>
    <m/>
    <e v="#NUM!"/>
    <e v="#NUM!"/>
    <x v="0"/>
    <x v="13"/>
  </r>
  <r>
    <n v="801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802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803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804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805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806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807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808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809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810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811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812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813"/>
    <n v="1002645324"/>
    <n v="3"/>
    <x v="3"/>
    <n v="5"/>
    <s v="SBY SELATAN"/>
    <s v="TANDES"/>
    <s v="DMO"/>
    <s v="REG"/>
    <s v="AO"/>
    <s v="NEW SALES"/>
    <s v="1P INET"/>
    <s v="7 | OSS - PROVISIONING ISSUED"/>
    <s v="RBS-Regional 3"/>
    <d v="2026-10-20T12:26:44"/>
    <d v="2026-10-21T11:20:40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I"/>
    <s v="DARMO GUBENG"/>
    <s v="NETMONK"/>
    <m/>
    <s v="Provisioning Issu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m/>
    <m/>
    <m/>
    <e v="#NUM!"/>
    <e v="#NUM!"/>
    <x v="0"/>
    <x v="13"/>
  </r>
  <r>
    <n v="814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815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816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817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818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819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820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821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822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823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824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825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826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827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828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829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830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831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832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833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834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835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836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837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838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839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840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841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842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843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844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845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846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847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848"/>
    <n v="1002631448"/>
    <n v="3"/>
    <x v="3"/>
    <n v="5"/>
    <s v="SBY UTARA"/>
    <s v="MANYAR"/>
    <s v="MGO"/>
    <s v="REG"/>
    <s v="AO"/>
    <s v="NEW SALES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849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20T18:44:03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850"/>
    <n v="1002644146"/>
    <n v="3"/>
    <x v="3"/>
    <n v="5"/>
    <s v="SBY UTARA"/>
    <s v="MANYAR"/>
    <s v="MGO"/>
    <s v="REG"/>
    <s v="AO"/>
    <s v="NEW SALES"/>
    <m/>
    <s v="MIE - SEND SURVEY"/>
    <s v="RBS-Regional 3"/>
    <d v="2026-10-19T16:56:32"/>
    <d v="2026-10-19T17:38:07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  <x v="14"/>
  </r>
  <r>
    <n v="851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852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853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854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855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856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857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858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859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860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861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862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863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864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865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866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867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868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869"/>
    <n v="1002641881"/>
    <n v="3"/>
    <x v="3"/>
    <n v="5"/>
    <s v="SBY SELATAN"/>
    <s v="MANYAR"/>
    <s v="MYR"/>
    <s v="REG"/>
    <s v="AO"/>
    <s v="NEW SALES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870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871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872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873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874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875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876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877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878"/>
    <n v="1002645763"/>
    <n v="3"/>
    <x v="3"/>
    <n v="5"/>
    <s v="SBY SELATAN"/>
    <s v="KETINTANG"/>
    <s v="RKT"/>
    <s v="REG"/>
    <s v="AO"/>
    <s v="NEW SALES"/>
    <s v="1P INET"/>
    <s v="OSS - FALLOUT"/>
    <s v="RBS-Regional 3"/>
    <d v="2026-10-20T14:44:44"/>
    <d v="2026-10-21T11:16:48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FO_WFM"/>
    <s v="RUNGKUT"/>
    <s v="NO ADDON"/>
    <m/>
    <s v="Provisioning Failed|WFM|INF009923301|pelanggan minta cancel..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879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880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881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882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883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884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885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886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887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888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88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89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89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892"/>
    <n v="1002641729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893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894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895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896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897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898"/>
    <n v="1002642994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899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900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901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902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903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904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905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906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907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908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909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910"/>
    <n v="1002645464"/>
    <n v="3"/>
    <x v="4"/>
    <n v="4"/>
    <s v="KUDUS"/>
    <s v="BLORA"/>
    <s v="CEP"/>
    <s v="REG"/>
    <s v="AO"/>
    <s v="NEW SALES"/>
    <s v="1P INET"/>
    <s v="7 | OSS - PROVISIONING ISSUED"/>
    <s v="RBS-Regional 3"/>
    <d v="2026-10-20T13:27:49"/>
    <d v="2026-10-21T11:30:1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I"/>
    <s v="CEPU"/>
    <s v="NO ADDON"/>
    <m/>
    <s v="Provisioning Issu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m/>
    <m/>
    <m/>
    <e v="#NUM!"/>
    <e v="#NUM!"/>
    <x v="0"/>
    <x v="7"/>
  </r>
  <r>
    <n v="911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912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13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14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15"/>
    <n v="1002645412"/>
    <n v="3"/>
    <x v="4"/>
    <n v="4"/>
    <s v="KUDUS"/>
    <s v="BLORA"/>
    <s v="CEP"/>
    <s v="REG"/>
    <s v="AO"/>
    <s v="NEW SALES"/>
    <s v="1P INET"/>
    <s v="8 | OSS - PONR"/>
    <s v="RBS-Regional 3"/>
    <d v="2026-10-20T13:09:49"/>
    <d v="2026-10-21T12:04:21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ACT_COM"/>
    <s v="CEPU"/>
    <s v="NO ADDON"/>
    <m/>
    <s v="PONR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7"/>
  </r>
  <r>
    <n v="916"/>
    <n v="1002645664"/>
    <n v="3"/>
    <x v="4"/>
    <n v="4"/>
    <s v="KUDUS"/>
    <s v="BLORA"/>
    <s v="CEP"/>
    <s v="REG"/>
    <s v="AO"/>
    <s v="NEW SALES"/>
    <s v="1P INET"/>
    <s v="8 | OSS - PONR"/>
    <s v="RBS-Regional 3"/>
    <d v="2026-10-20T14:23:49"/>
    <d v="2026-10-21T12:53:52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I_OK"/>
    <s v="CEPU"/>
    <s v="NO ADDON"/>
    <m/>
    <s v="PONR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7"/>
  </r>
  <r>
    <n v="917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918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919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920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921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922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923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924"/>
    <n v="1002641724"/>
    <n v="3"/>
    <x v="4"/>
    <n v="4"/>
    <s v="KUDUS"/>
    <s v="PURWODADI"/>
    <s v="GDO"/>
    <s v="REG"/>
    <s v="AO"/>
    <s v="NEW SALES"/>
    <m/>
    <s v="7 | OSS - PROVISIONING ISSUED"/>
    <s v="RBS-Regional 2"/>
    <d v="2026-10-18T07:31:58"/>
    <d v="2026-10-19T11:24:36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m/>
    <s v="PI"/>
    <s v="GUBUG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  <x v="7"/>
  </r>
  <r>
    <n v="925"/>
    <n v="1002642943"/>
    <n v="3"/>
    <x v="4"/>
    <n v="4"/>
    <s v="KUDUS"/>
    <s v="PURWODADI"/>
    <s v="GDO"/>
    <s v="REG"/>
    <s v="AO"/>
    <s v="NEW SALES"/>
    <s v="1P INET"/>
    <s v="7 | OSS - PROVISIONING ISSUED"/>
    <s v="RBS-Regional 3"/>
    <d v="2026-10-19T11:49:40"/>
    <d v="2026-10-20T08:16:00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m/>
    <s v="PI"/>
    <s v="GUBUG"/>
    <s v="NO ADDON"/>
    <m/>
    <s v="Provisioning Issu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926"/>
    <n v="1002643675"/>
    <n v="3"/>
    <x v="4"/>
    <n v="4"/>
    <s v="KUDUS"/>
    <s v="PURWODADI"/>
    <s v="GDO"/>
    <s v="REG"/>
    <s v="AO"/>
    <s v="NEW SALES"/>
    <s v="1P INET"/>
    <s v="7 | OSS - PROVISIONING ISSUED"/>
    <s v="RBS-Regional 3"/>
    <d v="2026-10-19T15:16:35"/>
    <d v="2026-10-20T15:10:38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m/>
    <s v="PI"/>
    <s v="GUBUG"/>
    <s v="NO ADDON"/>
    <m/>
    <s v="Provisioning Issu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927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928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929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930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931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932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933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934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935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936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937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938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939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940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941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942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943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944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945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946"/>
    <n v="1002643707"/>
    <n v="3"/>
    <x v="4"/>
    <n v="4"/>
    <s v="KUDUS"/>
    <s v="PURWODADI"/>
    <s v="PWB"/>
    <s v="REG"/>
    <s v="AO"/>
    <s v="NEW SALES"/>
    <s v="1P INET"/>
    <s v="OSS - FALLOUT"/>
    <s v="RBS-Regional 3"/>
    <d v="2026-10-19T15:22:44"/>
    <d v="2026-10-21T10:39:17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FO_WFM"/>
    <s v="X"/>
    <s v="NO ADDON"/>
    <m/>
    <s v="Provisioning Failed|WFM|INF009922538|PDI_-7.0898315,110.90998880000001_DOUBLE INPUT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947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948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949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950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951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952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953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954"/>
    <n v="1002635437"/>
    <n v="3"/>
    <x v="4"/>
    <n v="4"/>
    <s v="SOLO"/>
    <s v="SRAGEN"/>
    <s v="KAR"/>
    <s v="REG"/>
    <s v="AO"/>
    <s v="NEW SALES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955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956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957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958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9T18:46:33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Mohon sesuaikan tanda tangan digital dengan yang 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959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960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961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962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963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964"/>
    <n v="1002644239"/>
    <n v="3"/>
    <x v="4"/>
    <n v="4"/>
    <s v="SOLO"/>
    <s v="INNER - SOLO JATENG TIMUR"/>
    <s v="GLD"/>
    <s v="REG"/>
    <s v="AO"/>
    <s v="NEW SALES"/>
    <s v="1P INET"/>
    <s v="MIE - SEND SURVEY"/>
    <s v="RBS-Regional 3"/>
    <d v="2026-10-19T17:50:35"/>
    <d v="2026-10-19T17:52:03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SURVEY_NEW_MANJA"/>
    <s v="X"/>
    <s v="NO ADDON"/>
    <m/>
    <s v="MIE - SEND SURVEY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  <x v="7"/>
  </r>
  <r>
    <n v="965"/>
    <n v="100263298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  <x v="7"/>
  </r>
  <r>
    <n v="966"/>
    <n v="1002633071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  <x v="7"/>
  </r>
  <r>
    <n v="967"/>
    <n v="100263305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0"/>
    <x v="7"/>
  </r>
  <r>
    <n v="968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969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970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971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972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973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974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975"/>
    <n v="1002643349"/>
    <n v="3"/>
    <x v="4"/>
    <n v="4"/>
    <s v="SOLO"/>
    <s v="INNER - SOLO JATENG TIMUR"/>
    <s v="KRT"/>
    <s v="REG"/>
    <s v="AO"/>
    <s v="NEW SALES"/>
    <m/>
    <s v="CC - HD1A - INPROGRESS UNCONTACTED"/>
    <s v="RBS-Regional 3"/>
    <d v="2026-10-19T14:05:05"/>
    <d v="2026-10-21T11:44:19"/>
    <n v="69413012"/>
    <m/>
    <n v="142505401557"/>
    <s v="Universitas Pignatelli Triputra"/>
    <s v="ODP-KRT-FP/005"/>
    <m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9-10-2026 14:10:27"/>
    <m/>
    <m/>
    <s v="FCC"/>
    <s v="X"/>
    <s v="NO ADDON"/>
    <m/>
    <s v="UNCONTACTED : Line Busy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976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977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978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979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980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981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982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983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984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985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986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987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988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989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990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991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992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993"/>
    <n v="1002642552"/>
    <n v="3"/>
    <x v="4"/>
    <n v="4"/>
    <s v="SOLO"/>
    <s v="WONOGIRI"/>
    <s v="JSO"/>
    <s v="REG"/>
    <s v="AO"/>
    <s v="NEW SALES"/>
    <m/>
    <s v="8 | OSS - PONR"/>
    <s v="RBS-Regional 3"/>
    <d v="2026-10-19T10:14:58"/>
    <d v="2026-10-21T12:39:30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I_OK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m/>
    <m/>
    <m/>
    <e v="#NUM!"/>
    <e v="#NUM!"/>
    <x v="0"/>
    <x v="7"/>
  </r>
  <r>
    <n v="994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995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996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997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998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999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000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001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002"/>
    <n v="1002644840"/>
    <n v="3"/>
    <x v="4"/>
    <n v="4"/>
    <s v="SOLO"/>
    <s v="WONOGIRI"/>
    <s v="WNG"/>
    <s v="REG"/>
    <s v="AO"/>
    <s v="NEW SALES"/>
    <s v="1P INET"/>
    <s v="MIE - SEND SURVEY"/>
    <s v="RBS-Regional 3"/>
    <d v="2026-10-20T10:05:49"/>
    <d v="2026-10-20T10:08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m/>
    <m/>
    <m/>
    <e v="#NUM!"/>
    <e v="#NUM!"/>
    <x v="0"/>
    <x v="7"/>
  </r>
  <r>
    <n v="1003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004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005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006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007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008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009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010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011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012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013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014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015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016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017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018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019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020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021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022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023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024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025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026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027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028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029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030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031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032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033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034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035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036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037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038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039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040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041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042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043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044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045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046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047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048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049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050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051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052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053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054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055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056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057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058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059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060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061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062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063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064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065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066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067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068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069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070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071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072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073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074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075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076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077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078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079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08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081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082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083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084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085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086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087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088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089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090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091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092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093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094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095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096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097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098"/>
    <n v="1002642917"/>
    <n v="3"/>
    <x v="5"/>
    <n v="5"/>
    <s v="SIDOARJO"/>
    <s v="INNER - JATIM TIMUR"/>
    <s v="SDA"/>
    <s v="REG"/>
    <s v="AO"/>
    <s v="NEW SALES"/>
    <s v="1P INET"/>
    <s v="OSS - FALLOUT"/>
    <s v="RBS-Regional 3"/>
    <d v="2026-10-19T11:40:34"/>
    <d v="2026-10-20T08:29:1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SIDOARJO"/>
    <s v="NO ADDON"/>
    <m/>
    <s v="Provisioning Failed|WFM|INF009897523|PRK_-7.4488519,112.7179876_SC1002642917_3-389860808193 PT TA WINZAL BANGUNAN BELUM JADI,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099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100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101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102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103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104"/>
    <n v="1002645353"/>
    <n v="3"/>
    <x v="5"/>
    <n v="5"/>
    <s v="SIDOARJO"/>
    <s v="PASURUAN"/>
    <s v="BEJ"/>
    <s v="REG"/>
    <s v="AO"/>
    <s v="NEW SALES"/>
    <s v="1P INET"/>
    <s v="MIA - INVALID SURVEY"/>
    <s v="RBS-Regional 3"/>
    <d v="2026-10-20T12:42:44"/>
    <d v="2026-10-20T15:37:5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SURVEY_NEW_MANJA"/>
    <s v="PANDAAN"/>
    <s v="NO ADDON"/>
    <m/>
    <s v="MIE - INVALID SURVEY - Pelanggan Minta Batal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m/>
    <m/>
    <m/>
    <e v="#NUM!"/>
    <e v="#NUM!"/>
    <x v="0"/>
    <x v="18"/>
  </r>
  <r>
    <n v="1105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106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107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108"/>
    <n v="1002641394"/>
    <n v="3"/>
    <x v="5"/>
    <n v="5"/>
    <s v="SIDOARJO"/>
    <s v="PASURUAN"/>
    <s v="GEM"/>
    <s v="REG"/>
    <s v="AO"/>
    <s v="NEW SALES"/>
    <s v="1P INET"/>
    <s v="OSS - FALLOUT"/>
    <s v="RBS-Regional 3"/>
    <d v="2026-10-17T13:40:34"/>
    <d v="2026-10-20T15:03:51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FO_WFM"/>
    <s v="PANDAAN"/>
    <s v="NO ADDON"/>
    <m/>
    <s v="Provisioning Failed|WFM|INF009905299|TOJ_-7.7077429,112.8200754_tarikan kurleb 350m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109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110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111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112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113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114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115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116"/>
    <n v="1002643631"/>
    <n v="3"/>
    <x v="5"/>
    <n v="5"/>
    <s v="SIDOARJO"/>
    <s v="PASURUAN"/>
    <s v="PDA"/>
    <s v="REG"/>
    <s v="AO"/>
    <s v="NEW SALES"/>
    <m/>
    <s v="QC MIA - INVALID QUALITY CONTROL MIA"/>
    <s v="RBS-Regional 3"/>
    <d v="2026-10-19T15:09:39"/>
    <d v="2026-10-20T17:47:16"/>
    <n v="69413092"/>
    <m/>
    <n v="152741225209"/>
    <s v="CV ARFA SEJAHTERA"/>
    <s v="ODP-PDA-FAU/29"/>
    <m/>
    <m/>
    <m/>
    <m/>
    <n v="112.708818995239"/>
    <n v="-7.6833858176017502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QC1"/>
    <s v="PANDAAN"/>
    <s v="NO ADDON"/>
    <m/>
    <s v="QC MIA - INVALID QUALITY CONTROL MIA - Foto Rumah &amp;gt; 1 Bangunan (Tidak Spesifik) - mohon upload 1 lokasi terdapat 2 lokas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117"/>
    <n v="1002645720"/>
    <n v="3"/>
    <x v="5"/>
    <n v="5"/>
    <s v="SIDOARJO"/>
    <s v="PASURUAN"/>
    <s v="PDA"/>
    <s v="REG"/>
    <s v="AO"/>
    <s v="NEW SALES"/>
    <m/>
    <s v="QC MIA - SEND QUALITY CONTROL MIA"/>
    <s v="RBS-Regional 3"/>
    <d v="2026-10-20T14:39:10"/>
    <d v="2026-10-20T14:46:06"/>
    <n v="69413862"/>
    <m/>
    <n v="152741225211"/>
    <s v="CV. SEKAR SURYA"/>
    <s v="ODP-PDA-FAQ/07"/>
    <m/>
    <m/>
    <m/>
    <m/>
    <n v="112.683628771163"/>
    <n v="-7.6283767770617903"/>
    <s v="|MC30223|/JOHANES LUDONG /81333397053/sekarsurya@hotmail.com"/>
    <s v="Sales Force DBS"/>
    <m/>
    <m/>
    <m/>
    <m/>
    <m/>
    <m/>
    <m/>
    <m/>
    <m/>
    <m/>
    <m/>
    <s v="20-10-2026 14:39:46"/>
    <m/>
    <m/>
    <s v="QC1"/>
    <s v="PANDAAN"/>
    <s v="OCA"/>
    <m/>
    <s v="QC MIA - SEND QUALITY CONTROL MIA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m/>
    <m/>
    <m/>
    <m/>
    <m/>
    <e v="#NUM!"/>
    <e v="#NUM!"/>
    <x v="0"/>
    <x v="18"/>
  </r>
  <r>
    <n v="1118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119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120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121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122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123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124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125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126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127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128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129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130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131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132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133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134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135"/>
    <n v="1002646188"/>
    <n v="3"/>
    <x v="5"/>
    <n v="5"/>
    <s v="SIDOARJO"/>
    <s v="INNER - JATIM TIMUR"/>
    <s v="TUN"/>
    <s v="REG"/>
    <s v="AO"/>
    <s v="NEW SALES"/>
    <m/>
    <s v="MIE - SEND SURVEY"/>
    <s v="RBS-Regional 2"/>
    <d v="2026-10-20T16:44:56"/>
    <d v="2026-10-21T11:50:02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SURVEY_NEW_MANJA"/>
    <s v="TULANGAN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m/>
    <m/>
    <m/>
    <e v="#NUM!"/>
    <e v="#NUM!"/>
    <x v="0"/>
    <x v="17"/>
  </r>
  <r>
    <n v="1136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137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138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139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140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141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142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143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144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145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146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147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148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149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150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151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152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153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154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155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156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157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158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159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160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161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162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163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164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165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166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167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168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169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170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171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172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173"/>
    <n v="1002644853"/>
    <n v="3"/>
    <x v="6"/>
    <n v="4"/>
    <s v="SEMARANG"/>
    <s v="SALATIGA"/>
    <s v="SLI"/>
    <s v="REG"/>
    <s v="AO"/>
    <s v="NEW SALES"/>
    <s v="1P INET"/>
    <s v="7 | OSS - PROVISIONING ISSUED"/>
    <s v="RBS-Regional 3"/>
    <d v="2026-10-20T10:08:50"/>
    <d v="2026-10-21T08:09:21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174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175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176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177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178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179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180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181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182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183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184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185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186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187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188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189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190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191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192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193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194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195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196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197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198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199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200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201"/>
    <n v="1002642957"/>
    <n v="3"/>
    <x v="6"/>
    <n v="4"/>
    <s v="SEMARANG"/>
    <s v="UNGARAN"/>
    <s v="UNR"/>
    <s v="REG"/>
    <s v="AO"/>
    <s v="NEW SALES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202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203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204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205"/>
    <n v="1002644219"/>
    <n v="3"/>
    <x v="4"/>
    <n v="4"/>
    <s v="KUDUS"/>
    <s v="JEPARA"/>
    <s v="BAN"/>
    <s v="REG"/>
    <s v="AO"/>
    <s v="NEW SALES"/>
    <s v="1P INET"/>
    <s v="7 | OSS - PROVISIONING ISSUED"/>
    <s v="RBS-Regional 3"/>
    <d v="2026-10-19T17:32:35"/>
    <d v="2026-10-20T15:39:3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I"/>
    <s v="X"/>
    <s v="NO ADDON"/>
    <m/>
    <s v="Provisioning Issu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m/>
    <m/>
    <m/>
    <e v="#NUM!"/>
    <e v="#NUM!"/>
    <x v="0"/>
    <x v="7"/>
  </r>
  <r>
    <n v="1206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207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208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209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210"/>
    <n v="1002643264"/>
    <n v="3"/>
    <x v="4"/>
    <n v="4"/>
    <s v="KUDUS"/>
    <s v="JEPARA"/>
    <s v="JPR"/>
    <s v="REG"/>
    <s v="AO"/>
    <s v="NEW SALES"/>
    <s v="1P INET"/>
    <s v="OSS - FALLOUT"/>
    <s v="RBS-Regional 3"/>
    <d v="2026-10-19T13:46:39"/>
    <d v="2026-10-21T10:21:12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FO_WFM"/>
    <s v="X"/>
    <s v="NO ADDON"/>
    <m/>
    <s v="Provisioning Failed|WFM|INF009922122|TOJ_-6.597567,110.6697815_jarak over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211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212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213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214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215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216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217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218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219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220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221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222"/>
    <n v="1002645960"/>
    <n v="3"/>
    <x v="4"/>
    <n v="4"/>
    <s v="KUDUS"/>
    <s v="JEPARA"/>
    <s v="PEC"/>
    <s v="REG"/>
    <s v="AO"/>
    <s v="NEW SALES"/>
    <m/>
    <s v="QC MIA - INVALID QUALITY CONTROL MIA"/>
    <s v="RBS-Regional 3"/>
    <d v="2026-10-20T15:29:08"/>
    <d v="2026-10-20T16:49:27"/>
    <n v="69413948"/>
    <m/>
    <n v="146593115788"/>
    <s v="PT KENCANA MAJU BERSAMA"/>
    <s v="ODP-PEC-FG/043"/>
    <m/>
    <m/>
    <m/>
    <m/>
    <n v="110.72678190000001"/>
    <n v="-6.8108735999999999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m/>
    <m/>
    <m/>
    <s v="20-10-2026 15:39:49"/>
    <m/>
    <m/>
    <s v="QC1"/>
    <s v="PECANGAAN"/>
    <s v="NO ADDON"/>
    <m/>
    <s v="QC MIA - INVALID QUALITY CONTROL MIA - Tidak Melakukan Tanda Tangan Digital - mohon upload ttd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223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224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225"/>
    <n v="1002643886"/>
    <n v="3"/>
    <x v="4"/>
    <n v="4"/>
    <s v="KUDUS"/>
    <s v="KUDUS"/>
    <s v="KUD"/>
    <s v="REG"/>
    <s v="AO"/>
    <s v="NEW SALES"/>
    <m/>
    <s v="7 | OSS - PROVISIONING ISSUED"/>
    <s v="RBS-Regional 3"/>
    <d v="2026-10-19T15:57:45"/>
    <d v="2026-10-21T08:05:26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226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227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228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229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230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231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232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233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234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235"/>
    <n v="1002645156"/>
    <n v="3"/>
    <x v="4"/>
    <n v="4"/>
    <s v="KUDUS"/>
    <s v="KUDUS"/>
    <s v="KUD"/>
    <s v="REG"/>
    <s v="AO"/>
    <s v="NEW SALES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m/>
    <s v="PI_OK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236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237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238"/>
    <n v="1002644939"/>
    <n v="3"/>
    <x v="4"/>
    <n v="4"/>
    <s v="KUDUS"/>
    <s v="PATI"/>
    <s v="JWN"/>
    <s v="REG"/>
    <s v="AO"/>
    <s v="NEW SALES"/>
    <s v="1P INET"/>
    <s v="7 | OSS - PROVISIONING ISSUED"/>
    <s v="RBS-Regional 3"/>
    <d v="2026-10-20T10:27:49"/>
    <d v="2026-10-21T08:09:5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m/>
    <s v="PI"/>
    <s v="X"/>
    <s v="NO ADDON"/>
    <m/>
    <s v="Provisioning Issu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239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240"/>
    <n v="1002643587"/>
    <n v="3"/>
    <x v="4"/>
    <n v="4"/>
    <s v="KUDUS"/>
    <s v="PATI"/>
    <s v="JWN"/>
    <s v="REG"/>
    <s v="AO"/>
    <s v="NEW SALES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241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242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243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244"/>
    <n v="1002643924"/>
    <n v="3"/>
    <x v="4"/>
    <n v="4"/>
    <s v="KUDUS"/>
    <s v="PATI"/>
    <s v="PAT"/>
    <s v="REG"/>
    <s v="AO"/>
    <s v="NEW SALES"/>
    <m/>
    <s v="7 | OSS - PROVISIONING ISSUED"/>
    <s v="RBS-Regional 3"/>
    <d v="2026-10-19T16:04:25"/>
    <d v="2026-10-21T08:15:37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m/>
    <m/>
    <m/>
    <e v="#NUM!"/>
    <e v="#NUM!"/>
    <x v="0"/>
    <x v="7"/>
  </r>
  <r>
    <n v="1245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246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247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248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249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250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25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252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253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254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255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256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257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258"/>
    <n v="1002646384"/>
    <n v="3"/>
    <x v="6"/>
    <n v="4"/>
    <s v="SEMARANG"/>
    <s v="KENDAL"/>
    <s v="KDL"/>
    <s v="REG"/>
    <s v="AO"/>
    <s v="NEW SALES"/>
    <s v="1P INET"/>
    <s v="7 | OSS - PROVISIONING ISSUED"/>
    <s v="RBS-Regional 3"/>
    <d v="2026-10-20T19:27:45"/>
    <d v="2026-10-21T13:09:02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I"/>
    <s v="X"/>
    <s v="NO ADDON"/>
    <m/>
    <s v="Provisioning Issu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m/>
    <m/>
    <m/>
    <e v="#NUM!"/>
    <e v="#NUM!"/>
    <x v="0"/>
    <x v="7"/>
  </r>
  <r>
    <n v="1259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260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261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262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263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264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265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266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267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268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269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270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271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272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273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274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275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276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277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278"/>
    <n v="1002646216"/>
    <n v="3"/>
    <x v="6"/>
    <n v="4"/>
    <s v="SEMARANG"/>
    <s v="KENDAL"/>
    <s v="WLR"/>
    <s v="REG"/>
    <s v="AO"/>
    <s v="NEW SALES"/>
    <m/>
    <s v="MIE - SEND SURVEY"/>
    <s v="RBS-Regional 2"/>
    <d v="2026-10-20T16:56:02"/>
    <d v="2026-10-21T09:20:02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SURVEY_NEW_MANJA"/>
    <s v="WELERI"/>
    <s v="NO ADDON"/>
    <m/>
    <s v="MIE - SEND SURVEY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7"/>
  </r>
  <r>
    <n v="1279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280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281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282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283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284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285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286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287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288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289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290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291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292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293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294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295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296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297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298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299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300"/>
    <n v="1002645722"/>
    <n v="3"/>
    <x v="6"/>
    <n v="4"/>
    <s v="SEMARANG"/>
    <s v="INNER - SEMARANG JATENG UTARA"/>
    <s v="SMT"/>
    <s v="REG"/>
    <s v="AO"/>
    <s v="NEW SALES"/>
    <m/>
    <s v="MIE - SEND SURVEY"/>
    <s v="RBS-Regional 3"/>
    <d v="2026-10-20T14:38:37"/>
    <d v="2026-10-21T09:38:07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301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02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03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304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305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306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307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308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309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310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311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312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313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314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315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316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317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318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319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320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321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322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323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324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325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326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327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328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329"/>
    <n v="1002636404"/>
    <n v="3"/>
    <x v="6"/>
    <n v="4"/>
    <s v="SEMARANG"/>
    <s v="INNER - SEMARANG JATENG UTARA"/>
    <s v="JHR"/>
    <s v="REG"/>
    <s v="AO"/>
    <s v="NEW SALES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330"/>
    <n v="1002646323"/>
    <n v="3"/>
    <x v="6"/>
    <n v="4"/>
    <s v="SEMARANG"/>
    <s v="INNER - SEMARANG JATENG UTARA"/>
    <s v="JHR"/>
    <s v="REG"/>
    <s v="AO"/>
    <s v="NEW SALES"/>
    <s v="1P INET"/>
    <s v="MIE - SEND SURVEY"/>
    <s v="RBS-Regional 3"/>
    <d v="2026-10-20T18:05:49"/>
    <d v="2026-10-20T18:08:01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SURVEY_NEW_MANJA"/>
    <s v="JOHAR"/>
    <s v="NO ADDON"/>
    <m/>
    <s v="MIE - SEND SURVEY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331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32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33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334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335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336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337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338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339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340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341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342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343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344"/>
    <n v="1002643953"/>
    <n v="3"/>
    <x v="6"/>
    <n v="4"/>
    <s v="SEMARANG"/>
    <s v="INNER - SEMARANG JATENG UTARA"/>
    <s v="SSL"/>
    <s v="REG"/>
    <s v="AO"/>
    <s v="NEW SALES"/>
    <s v="1P INET"/>
    <s v="7 | OSS - PROVISIONING ISSUED"/>
    <s v="RBS-Regional 3"/>
    <d v="2026-10-19T16:05:40"/>
    <d v="2026-10-20T15:34:47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PI"/>
    <s v="X"/>
    <s v="NO ADDON"/>
    <m/>
    <s v="Provisioning Issued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345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346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347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348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349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350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351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352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353"/>
    <n v="1002645557"/>
    <n v="3"/>
    <x v="2"/>
    <n v="4"/>
    <s v="PURWOKERTO"/>
    <s v="PURWOKERTO"/>
    <s v="BYM"/>
    <s v="REG"/>
    <s v="AO"/>
    <s v="NEW SALES"/>
    <s v="1P INET"/>
    <s v="8 | OSS - PONR"/>
    <s v="RBS-Regional 3"/>
    <d v="2026-10-20T13:54:44"/>
    <d v="2026-10-21T12:45:24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I_OK"/>
    <s v="X"/>
    <s v="NO ADDON"/>
    <m/>
    <s v="PONR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m/>
    <m/>
    <m/>
    <e v="#NUM!"/>
    <e v="#NUM!"/>
    <x v="0"/>
    <x v="7"/>
  </r>
  <r>
    <n v="1354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355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356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357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358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359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360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361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362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363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364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365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366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367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368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369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370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371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372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373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374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375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376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377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378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379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380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381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382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383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384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385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386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387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388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389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390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391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392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393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394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395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396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397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398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399"/>
    <n v="1002644646"/>
    <n v="3"/>
    <x v="2"/>
    <n v="4"/>
    <s v="PURWOKERTO"/>
    <s v="CILACAP"/>
    <s v="GML"/>
    <s v="REG"/>
    <s v="AO"/>
    <s v="NEW SALES"/>
    <s v="1P INET"/>
    <s v="MIE - SEND SURVEY"/>
    <s v="RBS-Regional 3"/>
    <d v="2026-10-20T09:15:50"/>
    <d v="2026-10-20T09:20:01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m/>
    <s v="SURVEY_NEW_MANJA"/>
    <s v="X"/>
    <s v="NO ADDON"/>
    <m/>
    <s v="MIE - SEND SURVEY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400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401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402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403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404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405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406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407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408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409"/>
    <n v="1002644692"/>
    <n v="3"/>
    <x v="2"/>
    <n v="4"/>
    <s v="PURWOKERTO"/>
    <s v="CILACAP"/>
    <s v="MAO"/>
    <s v="REG"/>
    <s v="AO"/>
    <s v="NEW SALES"/>
    <m/>
    <s v="MIE - SEND SURVEY"/>
    <s v="RBS-Regional 3"/>
    <d v="2026-10-20T09:29:40"/>
    <d v="2026-10-21T08:26:01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SURVEY_NEW_MANJA"/>
    <s v="KROYA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m/>
    <m/>
    <m/>
    <e v="#NUM!"/>
    <e v="#NUM!"/>
    <x v="0"/>
    <x v="7"/>
  </r>
  <r>
    <n v="1410"/>
    <n v="1002644447"/>
    <n v="3"/>
    <x v="2"/>
    <n v="4"/>
    <s v="PURWOKERTO"/>
    <s v="CILACAP"/>
    <s v="MAO"/>
    <s v="REG"/>
    <s v="AO"/>
    <s v="NEW SALES"/>
    <m/>
    <s v="FCC - HD1A - PROGRESS"/>
    <s v="RBS-Regional 3"/>
    <d v="2026-10-20T08:14:25"/>
    <d v="2026-10-21T13:00:08"/>
    <n v="69413369"/>
    <m/>
    <n v="146389103966"/>
    <s v="STIKES Serulingmas Cilacap"/>
    <s v="ODP-MAO-FF/048"/>
    <m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m/>
    <m/>
    <m/>
    <s v="20-10-2026 08:40:27"/>
    <m/>
    <m/>
    <s v="FCC"/>
    <s v="KROYA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411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412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413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414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415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416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417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418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419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420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421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422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423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424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425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426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427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1428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429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430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431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432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433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434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435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436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437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438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439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440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441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442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443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444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445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446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447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448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449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450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451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452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453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1454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455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456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457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458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459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460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461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462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463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464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465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466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467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468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469"/>
    <n v="1002644443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20T08:02:54"/>
    <d v="2026-10-21T08:05:36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PI"/>
    <s v="X"/>
    <s v="NO ADDON"/>
    <m/>
    <s v="Provisioning Issued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1470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471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472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473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474"/>
    <n v="1002645613"/>
    <n v="3"/>
    <x v="6"/>
    <n v="4"/>
    <s v="PEKALONGAN"/>
    <s v="PEKALONGAN"/>
    <s v="PKL"/>
    <s v="REG"/>
    <s v="AO"/>
    <s v="NEW SALES"/>
    <s v="1P INET"/>
    <s v="8 | OSS - PONR"/>
    <s v="RBS-Regional 3"/>
    <d v="2026-10-20T14:12:44"/>
    <d v="2026-10-21T11:37:40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ACT_COM"/>
    <s v="X"/>
    <s v="NO ADDON"/>
    <m/>
    <s v="PONR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m/>
    <m/>
    <m/>
    <e v="#NUM!"/>
    <e v="#NUM!"/>
    <x v="0"/>
    <x v="7"/>
  </r>
  <r>
    <n v="1475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1476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1477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1478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1479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1480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1481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1482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1483"/>
    <n v="1002640584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16T15:46:35"/>
    <d v="2026-10-17T15:10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m/>
    <s v="PI"/>
    <s v="KAJEN"/>
    <s v="NO ADDON"/>
    <m/>
    <s v="Provisioning Issued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1484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1485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1486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1487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1488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1489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1490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1491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1492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1493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1494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1495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1496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1497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498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1499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500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1501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502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1503"/>
    <n v="1002643018"/>
    <n v="3"/>
    <x v="6"/>
    <n v="4"/>
    <s v="PEKALONGAN"/>
    <s v="PEMALANG"/>
    <s v="RDD"/>
    <s v="REG"/>
    <s v="AO"/>
    <s v="NEW SALES"/>
    <s v="1P INET"/>
    <s v="7 | OSS - PROVISIONING ISSUED"/>
    <s v="RBS-Regional 3"/>
    <d v="2026-10-19T12:26:41"/>
    <d v="2026-10-20T11:43:28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m/>
    <s v="PI"/>
    <s v="RANDUDONGKAL"/>
    <s v="NO ADDON"/>
    <m/>
    <s v="Provisioning Issued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1504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1505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1506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1507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508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1509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1510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1511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1512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1513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1514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1515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1516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1517"/>
    <n v="1002644923"/>
    <n v="3"/>
    <x v="2"/>
    <n v="4"/>
    <s v="PURWOKERTO"/>
    <s v="PURBALINGGA"/>
    <s v="BBT"/>
    <s v="REG"/>
    <s v="AO"/>
    <s v="NEW SALES"/>
    <s v="1P INET"/>
    <s v="8 | OSS - PONR"/>
    <s v="RBS-Regional 3"/>
    <d v="2026-10-20T10:24:45"/>
    <d v="2026-10-21T12:27:56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ACT_COM"/>
    <s v="BOBOTSARI"/>
    <s v="NO ADDON"/>
    <m/>
    <s v="PONR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m/>
    <m/>
    <m/>
    <e v="#NUM!"/>
    <e v="#NUM!"/>
    <x v="0"/>
    <x v="7"/>
  </r>
  <r>
    <n v="1518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1519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520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521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1522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1523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1524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1525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1526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1527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1528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1529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530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1531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1532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1533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1534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1535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1536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537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1538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1539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1540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1541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1542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1543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1544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1545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1546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1547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1548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549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550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1551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552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553"/>
    <n v="1002643149"/>
    <n v="3"/>
    <x v="6"/>
    <n v="4"/>
    <s v="PEKALONGAN"/>
    <s v="TEGAL"/>
    <s v="MGN"/>
    <s v="REG"/>
    <s v="AO"/>
    <s v="NEW SALES"/>
    <m/>
    <s v="7 | OSS - PROVISIONING ISSUED"/>
    <s v="RBS-Regional 3"/>
    <d v="2026-10-19T13:21:17"/>
    <d v="2026-10-21T08:06:37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1554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555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556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557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1558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1559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1560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561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1562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563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564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1565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1566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1567"/>
    <n v="1002646335"/>
    <n v="3"/>
    <x v="6"/>
    <n v="4"/>
    <s v="PEKALONGAN"/>
    <s v="TEGAL"/>
    <s v="TEG"/>
    <s v="REG"/>
    <s v="AO"/>
    <s v="NEW SALES"/>
    <s v="1P INET"/>
    <s v="MIE - SEND SURVEY"/>
    <s v="RBS-Regional 3"/>
    <d v="2026-10-20T18:16:44"/>
    <d v="2026-10-20T18:18:06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m/>
    <s v="SURVEY_NEW_MANJA"/>
    <s v="X"/>
    <s v="NO ADDON"/>
    <m/>
    <s v="MIE - SEND SURVEY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1568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569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1570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1571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572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573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1574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1575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1576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1577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1578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1579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1580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581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1582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1583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1584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1585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1586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1587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1588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589"/>
    <n v="1002644343"/>
    <n v="3"/>
    <x v="6"/>
    <n v="4"/>
    <s v="PEKALONGAN"/>
    <s v="SLAWI"/>
    <s v="SLW"/>
    <s v="REG"/>
    <s v="AO"/>
    <s v="NEW SALES"/>
    <s v="1P INET"/>
    <s v="7 | OSS - PROVISIONING ISSUED"/>
    <s v="RBS-Regional 3"/>
    <d v="2026-10-19T19:32:34"/>
    <d v="2026-10-21T08:05:34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I"/>
    <s v="X"/>
    <s v="NO ADDON"/>
    <m/>
    <s v="Provisioning Issu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  <x v="7"/>
  </r>
  <r>
    <n v="1590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1591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21T12:44:18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Ika Paramitha M 40921089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592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593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1594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1595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1596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1597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1598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1599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1600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1601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602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1603"/>
    <n v="1002646012"/>
    <n v="3"/>
    <x v="3"/>
    <n v="5"/>
    <s v="SBY UTARA"/>
    <s v="GRESIK"/>
    <s v="CRM"/>
    <s v="REG"/>
    <s v="AO"/>
    <s v="NEW SALES"/>
    <s v="1P INET"/>
    <s v="MIE - SEND SURVEY"/>
    <s v="RBS-Regional 3"/>
    <d v="2026-10-20T15:41:44"/>
    <d v="2026-10-20T15:44:06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m/>
    <s v="SURVEY_NEW_MANJA"/>
    <s v="NON-HERO GRESIK"/>
    <s v="NO ADDON"/>
    <m/>
    <s v="MIE - SEND SURVEY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1604"/>
    <n v="1002646136"/>
    <n v="3"/>
    <x v="3"/>
    <n v="5"/>
    <s v="SBY UTARA"/>
    <s v="GRESIK"/>
    <s v="CRM"/>
    <s v="REG"/>
    <s v="AO"/>
    <s v="NEW SALES"/>
    <s v="1P INET"/>
    <s v="MIE - SEND SURVEY"/>
    <s v="RBS-Regional 3"/>
    <d v="2026-10-20T16:18:51"/>
    <d v="2026-10-20T16:20:01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SURVEY_NEW_MANJA"/>
    <s v="NON-HERO GRESIK"/>
    <s v="NO ADDON"/>
    <m/>
    <s v="MIE - SEND SURVEY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1605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1606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1607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1608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1609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1610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1611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1612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1613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1614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1615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1616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617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618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1619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1620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1621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1622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1623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1624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1625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1626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627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1628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1629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1630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1631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1632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1633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1634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635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636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1637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1638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1639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640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641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642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1643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1644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1645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1646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1647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1648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1649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165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1651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1652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1653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1654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1655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1656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1657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1658"/>
    <n v="1002645529"/>
    <n v="3"/>
    <x v="3"/>
    <n v="5"/>
    <s v="SBY UTARA"/>
    <s v="GRESIK"/>
    <s v="SDY"/>
    <s v="REG"/>
    <s v="AO"/>
    <s v="NEW SALES"/>
    <s v="1P INET"/>
    <s v="7 | OSS - PROVISIONING ISSUED"/>
    <s v="RBS-Regional 3"/>
    <d v="2026-10-20T13:45:44"/>
    <d v="2026-10-21T11:29:50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I"/>
    <s v="GRESIK"/>
    <s v="NO ADDON"/>
    <m/>
    <s v="Provisioning Issu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m/>
    <m/>
    <m/>
    <e v="#NUM!"/>
    <e v="#NUM!"/>
    <x v="0"/>
    <x v="15"/>
  </r>
  <r>
    <n v="1659"/>
    <n v="1002645319"/>
    <n v="3"/>
    <x v="3"/>
    <n v="5"/>
    <s v="SBY UTARA"/>
    <s v="GRESIK"/>
    <s v="SDY"/>
    <s v="REG"/>
    <s v="AO"/>
    <s v="NEW SALES"/>
    <s v="2P INET + VOICE"/>
    <s v="7 | OSS - PROVISIONING ISSUED"/>
    <s v="RBS-Regional 3"/>
    <d v="2026-10-20T12:23:45"/>
    <d v="2026-10-21T11:20:43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I"/>
    <s v="GRESIK"/>
    <s v="NO ADDON"/>
    <m/>
    <s v="Provisioning Issu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15"/>
  </r>
  <r>
    <n v="1660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1661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1662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1663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1664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1665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666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0T13:42:35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03039|PP_-6.910805900000001,112.5235388_Pelanggan belum bisa share lokasi, karena masih dilua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1667"/>
    <n v="1002645510"/>
    <n v="3"/>
    <x v="3"/>
    <n v="5"/>
    <s v="SBY UTARA"/>
    <s v="GRESIK"/>
    <s v="SDY"/>
    <s v="REG"/>
    <s v="AO"/>
    <s v="NEW SALES"/>
    <s v="1P INET"/>
    <s v="8 | OSS - PONR"/>
    <s v="RBS-Regional 3"/>
    <d v="2026-10-20T13:39:44"/>
    <d v="2026-10-21T12:35:03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I_OK"/>
    <s v="GRESIK"/>
    <s v="NO ADDON"/>
    <m/>
    <s v="PONR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m/>
    <m/>
    <m/>
    <e v="#NUM!"/>
    <e v="#NUM!"/>
    <x v="0"/>
    <x v="15"/>
  </r>
  <r>
    <n v="1668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669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670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1671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1672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1673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1674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1675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1676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1677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1678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1679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680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681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682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683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1684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1685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686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1687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688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689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169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169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1692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1693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1694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1695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696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1697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1698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1699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1700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1701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1702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1703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1704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1705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706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707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708"/>
    <n v="1002645961"/>
    <n v="3"/>
    <x v="3"/>
    <n v="5"/>
    <s v="SBY UTARA"/>
    <s v="LAMONGAN"/>
    <s v="LMG"/>
    <s v="REG"/>
    <s v="AO"/>
    <s v="NEW SALES"/>
    <s v="1P INET"/>
    <s v="MIE - SEND SURVEY"/>
    <s v="RBS-Regional 3"/>
    <d v="2026-10-20T15:27:44"/>
    <d v="2026-10-20T15:30:06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SURVEY_NEW_MANJA"/>
    <s v="LAMONGAN"/>
    <s v="NO ADDON"/>
    <m/>
    <s v="MIE - SEND SURVEY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m/>
    <m/>
    <m/>
    <e v="#NUM!"/>
    <e v="#NUM!"/>
    <x v="0"/>
    <x v="15"/>
  </r>
  <r>
    <n v="1709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710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711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712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1713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1714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1715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1716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1717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1718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1719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1720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1721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1722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1723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1724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1725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1726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1727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1728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1729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1730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1731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1732"/>
    <n v="1002643889"/>
    <n v="3"/>
    <x v="1"/>
    <n v="5"/>
    <s v="MADIUN"/>
    <s v="BOJONEGORO"/>
    <s v="PAD"/>
    <s v="REG"/>
    <s v="AO"/>
    <s v="NEW SALES"/>
    <s v="1P INET"/>
    <s v="MIE - SEND SURVEY"/>
    <s v="RBS-Regional 3"/>
    <d v="2026-10-19T15:53:34"/>
    <d v="2026-10-19T15:56:06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SURVEY_NEW_MANJA"/>
    <s v="PADANGAN"/>
    <s v="NO ADDON"/>
    <m/>
    <s v="MIE - SEND SURVEY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1733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1734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1735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1736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1737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1738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1739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1740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1741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1742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1743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1744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1745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1746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747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748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1749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1750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1751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1752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1753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1754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1755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1756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1757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1758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1759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1760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1761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1762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1763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1764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1765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766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767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1768"/>
    <n v="1002633151"/>
    <n v="3"/>
    <x v="0"/>
    <n v="5"/>
    <s v="KUPANG"/>
    <s v="KUPANG"/>
    <s v="BAA"/>
    <s v="REG"/>
    <s v="AO"/>
    <s v="NEW SALES"/>
    <s v="1P INET"/>
    <s v="8 | OSS - PONR"/>
    <s v="RBS-Regional 3"/>
    <d v="2026-10-12T14:25:41"/>
    <d v="2026-10-21T12:21:16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_OK"/>
    <s v="X"/>
    <s v="NETMONK"/>
    <m/>
    <s v="PONR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0"/>
    <x v="21"/>
  </r>
  <r>
    <n v="1769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1770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1771"/>
    <n v="1002635991"/>
    <n v="3"/>
    <x v="0"/>
    <n v="5"/>
    <s v="KUPANG"/>
    <s v="KUPANG"/>
    <s v="OSP"/>
    <s v="REG"/>
    <s v="AO"/>
    <s v="NEW SALES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1772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1773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774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1775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1776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777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778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779"/>
    <n v="1002634874"/>
    <n v="3"/>
    <x v="0"/>
    <n v="5"/>
    <s v="KUPANG"/>
    <s v="KUPANG"/>
    <s v="KPN"/>
    <s v="REG"/>
    <s v="AO"/>
    <s v="NEW SALES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  <x v="21"/>
  </r>
  <r>
    <n v="1780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1781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782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783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784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785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786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1787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788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789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1790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1791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1792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1793"/>
    <n v="1002645616"/>
    <n v="3"/>
    <x v="0"/>
    <n v="5"/>
    <s v="KUPANG"/>
    <s v="KUPANG"/>
    <s v="KPN"/>
    <s v="REG"/>
    <s v="AO"/>
    <s v="NEW SALES"/>
    <s v="1P INET"/>
    <s v="OSS - FALLOUT"/>
    <s v="RBS-Regional 3"/>
    <d v="2026-10-20T14:12:49"/>
    <d v="2026-10-21T10:10:52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FO_UIM"/>
    <s v="KUPANG"/>
    <s v="NO ADDON"/>
    <m/>
    <s v="Provisioning Failed|UIM|INF009921901|2024002:Can't continue order because another subscriber use internet number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21"/>
  </r>
  <r>
    <n v="1794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795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796"/>
    <n v="1002645091"/>
    <n v="3"/>
    <x v="0"/>
    <n v="5"/>
    <s v="KUPANG"/>
    <s v="WAINGAPU"/>
    <s v="SEB"/>
    <s v="REG"/>
    <s v="AO"/>
    <s v="NEW SALES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  <x v="22"/>
  </r>
  <r>
    <n v="1797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1798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1799"/>
    <n v="1002640361"/>
    <n v="3"/>
    <x v="0"/>
    <n v="5"/>
    <s v="KUPANG"/>
    <s v="WAIKABUBAK"/>
    <s v="WKB"/>
    <s v="REG"/>
    <s v="AO"/>
    <s v="NEW SALES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1800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1801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1802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1803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1804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1805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1806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1807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1808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1809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1810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1811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812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813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1814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1815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1816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1817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1818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1819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1820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1821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1822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1823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1824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1825"/>
    <n v="1002646340"/>
    <n v="3"/>
    <x v="5"/>
    <n v="5"/>
    <s v="JEMBER"/>
    <s v="BANYUWANGI"/>
    <s v="RGJ"/>
    <s v="REG"/>
    <s v="AO"/>
    <s v="NEW SALES"/>
    <s v="1P INET"/>
    <s v="MIE - SEND SURVEY"/>
    <s v="RBS-Regional 3"/>
    <d v="2026-10-20T18:20:50"/>
    <d v="2026-10-20T18:22:0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m/>
    <s v="SURVEY_NEW_MANJA"/>
    <s v="BANYUWANGI"/>
    <s v="NO ADDON"/>
    <m/>
    <s v="MIE - SEND SURVEY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1826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1827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1828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1829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1830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1831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1832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1833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834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835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1836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1837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1838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1839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1840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1841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1842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1843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1844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1845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1846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1847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1848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1849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1850"/>
    <n v="1002646069"/>
    <n v="3"/>
    <x v="5"/>
    <n v="5"/>
    <s v="JEMBER"/>
    <s v="SITUBONDO"/>
    <s v="SIT"/>
    <s v="REG"/>
    <s v="AO"/>
    <s v="NEW SALES"/>
    <s v="1P INET"/>
    <s v="MIE - SEND SURVEY"/>
    <s v="RBS-Regional 3"/>
    <d v="2026-10-20T15:57:49"/>
    <d v="2026-10-20T16:00:07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m/>
    <s v="SURVEY_NEW_MANJA"/>
    <s v="SITUBONDO"/>
    <s v="NO ADDON"/>
    <m/>
    <s v="MIE - SEND SURVEY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1851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1852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1853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1854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1855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1856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1857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1858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1859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1860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1861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1862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1863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1864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1865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1866"/>
    <n v="1002643158"/>
    <n v="3"/>
    <x v="5"/>
    <n v="5"/>
    <s v="JEMBER"/>
    <s v="JEMBER"/>
    <s v="KBS"/>
    <s v="REG"/>
    <s v="AO"/>
    <s v="NEW SALES"/>
    <m/>
    <s v="MIA - INVALID SURVEY"/>
    <s v="RBS-Regional 2"/>
    <d v="2026-10-19T13:24:32"/>
    <d v="2026-10-20T16:46:21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1867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1868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1869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1870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1871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1872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1873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1874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1875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1876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1877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187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1879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1880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1881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1882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1883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1884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1885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1886"/>
    <n v="1002644546"/>
    <n v="3"/>
    <x v="5"/>
    <n v="5"/>
    <s v="PASURUAN"/>
    <s v="PROBOLINGGO"/>
    <s v="GND"/>
    <s v="REG"/>
    <s v="AO"/>
    <s v="NEW SALES"/>
    <m/>
    <s v="OSS - FALLOUT"/>
    <s v="RBS-Regional 3"/>
    <d v="2026-10-20T08:50:06"/>
    <d v="2026-10-20T16:00:11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FO_WFM"/>
    <s v="X"/>
    <s v="NO ADDON"/>
    <m/>
    <s v="Provisioning Failed|WFM|INF009907219|PP_-7.76173,113.408755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m/>
    <m/>
    <m/>
    <e v="#NUM!"/>
    <e v="#NUM!"/>
    <x v="0"/>
    <x v="25"/>
  </r>
  <r>
    <n v="1887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1888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1889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1890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1891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1892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1893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1894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1895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1896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1897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1898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1899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1900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1901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1902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1903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1904"/>
    <n v="1002643970"/>
    <n v="3"/>
    <x v="5"/>
    <n v="5"/>
    <s v="PASURUAN"/>
    <s v="PROBOLINGGO"/>
    <s v="PBL"/>
    <s v="REG"/>
    <s v="AO"/>
    <s v="NEW SALES"/>
    <m/>
    <s v="7 | OSS - PROVISIONING ISSUED"/>
    <s v="RBS-Regional 3"/>
    <d v="2026-10-19T16:09:32"/>
    <d v="2026-10-20T15:13:51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I"/>
    <s v="PROBOLINGG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  <x v="25"/>
  </r>
  <r>
    <n v="1905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1906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1907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1908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1909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1910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1911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1912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1913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1914"/>
    <n v="1002643788"/>
    <n v="3"/>
    <x v="5"/>
    <n v="5"/>
    <s v="PASURUAN"/>
    <s v="PROBOLINGGO"/>
    <s v="PBL"/>
    <s v="REG"/>
    <s v="AO"/>
    <s v="NEW SALES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  <x v="25"/>
  </r>
  <r>
    <n v="1915"/>
    <n v="1002646219"/>
    <n v="3"/>
    <x v="5"/>
    <n v="5"/>
    <s v="PASURUAN"/>
    <s v="PROBOLINGGO"/>
    <s v="PBL"/>
    <s v="REG"/>
    <s v="AO"/>
    <s v="NEW SALES"/>
    <s v="1P INET"/>
    <s v="MIE - SEND SURVEY"/>
    <s v="RBS-Regional 3"/>
    <d v="2026-10-20T16:51:44"/>
    <d v="2026-10-20T16:54:06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m/>
    <s v="SURVEY_NEW_MANJA"/>
    <s v="PROBOLINGGO"/>
    <s v="NO ADDON"/>
    <m/>
    <s v="MIE - SEND SURVEY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25"/>
  </r>
  <r>
    <n v="1916"/>
    <n v="1002646383"/>
    <n v="3"/>
    <x v="5"/>
    <n v="5"/>
    <s v="PASURUAN"/>
    <s v="PROBOLINGGO"/>
    <s v="PBL"/>
    <s v="REG"/>
    <s v="AO"/>
    <s v="NEW SALES"/>
    <s v="1P INET"/>
    <s v="MIE - SEND SURVEY"/>
    <s v="RBS-Regional 3"/>
    <d v="2026-10-20T19:26:49"/>
    <d v="2026-10-20T19:28:01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SURVEY_NEW_MANJA"/>
    <s v="PROBOLINGGO"/>
    <s v="NO ADDON"/>
    <m/>
    <s v="MIE - SEND SURVEY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m/>
    <m/>
    <m/>
    <e v="#NUM!"/>
    <e v="#NUM!"/>
    <x v="0"/>
    <x v="25"/>
  </r>
  <r>
    <n v="1917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1918"/>
    <n v="1002636864"/>
    <n v="3"/>
    <x v="0"/>
    <n v="5"/>
    <s v="KUPANG"/>
    <s v="ATAMBUA"/>
    <s v="KLH"/>
    <s v="REG"/>
    <s v="AO"/>
    <s v="NEW SALES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  <x v="20"/>
  </r>
  <r>
    <n v="1919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1920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1921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1922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1923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1924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1925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1926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1927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1928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  <x v="26"/>
  </r>
  <r>
    <n v="1929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1930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1931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1932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1933"/>
    <n v="1002633791"/>
    <n v="3"/>
    <x v="0"/>
    <n v="5"/>
    <s v="KUPANG"/>
    <s v="MAUMERE"/>
    <s v="LRT"/>
    <s v="REG"/>
    <s v="AO"/>
    <s v="NEW SALES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1934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1935"/>
    <n v="1002640489"/>
    <n v="3"/>
    <x v="0"/>
    <n v="5"/>
    <s v="KUPANG"/>
    <s v="MAUMERE"/>
    <s v="MMR"/>
    <s v="REG"/>
    <s v="AO"/>
    <s v="NEW SALES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  <x v="27"/>
  </r>
  <r>
    <n v="1936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1937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1938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1939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1940"/>
    <n v="1002642697"/>
    <n v="3"/>
    <x v="0"/>
    <n v="5"/>
    <s v="KUPANG"/>
    <s v="MAUMERE"/>
    <s v="MMR"/>
    <s v="REG"/>
    <s v="AO"/>
    <s v="NEW SALES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1941"/>
    <n v="1002644810"/>
    <n v="3"/>
    <x v="0"/>
    <n v="5"/>
    <s v="KUPANG"/>
    <s v="LABOAN BAJO"/>
    <s v="LBO"/>
    <s v="REG"/>
    <s v="AO"/>
    <s v="NEW SALES"/>
    <s v="1P INET"/>
    <s v="7 | OSS - PROVISIONING ISSUED"/>
    <s v="RBS-Regional 3"/>
    <d v="2026-10-20T09:59:44"/>
    <d v="2026-10-21T08:10:04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I"/>
    <s v="LABUAN BAJO"/>
    <s v="NO ADDON"/>
    <m/>
    <s v="Provisioning Issu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m/>
    <m/>
    <m/>
    <e v="#NUM!"/>
    <e v="#NUM!"/>
    <x v="0"/>
    <x v="28"/>
  </r>
  <r>
    <n v="1942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1943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1944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1945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1946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1947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1948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1949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1950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1951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1952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1953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1954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1955"/>
    <n v="1002644736"/>
    <n v="3"/>
    <x v="0"/>
    <n v="5"/>
    <s v="KUPANG"/>
    <s v="LABOAN BAJO"/>
    <s v="RTE"/>
    <s v="REG"/>
    <s v="AO"/>
    <s v="NEW SALES"/>
    <s v="1P INET"/>
    <s v="8 | OSS - PONR"/>
    <s v="RBS-Regional 3"/>
    <d v="2026-10-20T09:36:44"/>
    <d v="2026-10-21T11:18:08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ACT_COM"/>
    <s v="X"/>
    <s v="NO ADDON"/>
    <m/>
    <s v="PONR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m/>
    <m/>
    <m/>
    <e v="#NUM!"/>
    <e v="#NUM!"/>
    <x v="0"/>
    <x v="28"/>
  </r>
  <r>
    <n v="1956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1957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1958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1959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1960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1961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1962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1963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1964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1965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1966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0"/>
  </r>
  <r>
    <n v="1967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1"/>
  </r>
  <r>
    <n v="1968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1"/>
  </r>
  <r>
    <n v="1969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1"/>
  </r>
  <r>
    <n v="1970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1"/>
  </r>
  <r>
    <n v="1971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1"/>
  </r>
  <r>
    <n v="1972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1"/>
  </r>
  <r>
    <n v="1973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1"/>
  </r>
  <r>
    <n v="1974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1"/>
  </r>
  <r>
    <n v="1975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1"/>
  </r>
  <r>
    <n v="1976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1"/>
  </r>
  <r>
    <n v="1977"/>
    <n v="1002645517"/>
    <n v="3"/>
    <x v="7"/>
    <n v="5"/>
    <s v="SINGARJA"/>
    <s v="TABANAN"/>
    <s v="TBN"/>
    <s v="REG"/>
    <s v="AO"/>
    <s v="NEW SALES"/>
    <m/>
    <s v="7 | OSS - PROVISIONING ISSUED"/>
    <s v="RBS-Regional 3"/>
    <d v="2026-10-20T13:45:09"/>
    <d v="2026-10-21T11:33:30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1"/>
  </r>
  <r>
    <n v="1978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79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0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1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2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3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4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5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986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1"/>
  </r>
  <r>
    <n v="1987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1"/>
  </r>
  <r>
    <n v="1988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1"/>
  </r>
  <r>
    <n v="1989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1"/>
  </r>
  <r>
    <n v="1990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1"/>
  </r>
  <r>
    <n v="1991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1"/>
  </r>
  <r>
    <n v="1992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1"/>
  </r>
  <r>
    <n v="1993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1"/>
  </r>
  <r>
    <n v="1994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1"/>
  </r>
  <r>
    <n v="1995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1"/>
  </r>
  <r>
    <n v="1996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1"/>
  </r>
  <r>
    <n v="1997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1"/>
  </r>
  <r>
    <n v="1998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1"/>
  </r>
  <r>
    <n v="1999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1"/>
  </r>
  <r>
    <n v="2000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1"/>
  </r>
  <r>
    <n v="2001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1"/>
  </r>
  <r>
    <n v="2002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1"/>
  </r>
  <r>
    <n v="2003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04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1"/>
  </r>
  <r>
    <n v="2005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1"/>
  </r>
  <r>
    <n v="2006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1"/>
  </r>
  <r>
    <n v="2007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08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09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0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1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2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3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4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5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6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2017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018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019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020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021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022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02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024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025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026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027"/>
    <n v="1002630105"/>
    <n v="3"/>
    <x v="7"/>
    <n v="5"/>
    <s v="DENPASAR"/>
    <s v="UBUNG"/>
    <s v="UBN"/>
    <s v="REG"/>
    <s v="AO"/>
    <s v="NEW SALES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028"/>
    <n v="1002646144"/>
    <n v="3"/>
    <x v="7"/>
    <n v="5"/>
    <s v="DENPASAR"/>
    <s v="UBUNG"/>
    <s v="UBN"/>
    <s v="REG"/>
    <s v="AO"/>
    <s v="NEW SALES"/>
    <m/>
    <s v="MIE - SEND SURVEY"/>
    <s v="RBS-Regional 3"/>
    <d v="2026-10-20T16:23:22"/>
    <d v="2026-10-21T09:08:31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029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030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031"/>
    <n v="1002642980"/>
    <n v="3"/>
    <x v="7"/>
    <n v="5"/>
    <s v="DENPASAR"/>
    <s v="UBUNG"/>
    <s v="MMN"/>
    <s v="REG"/>
    <s v="AO"/>
    <s v="NEW SALES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032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033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034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035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036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037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038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039"/>
    <n v="1002625512"/>
    <n v="3"/>
    <x v="7"/>
    <n v="5"/>
    <s v="DENPASAR"/>
    <s v="UBUNG"/>
    <s v="MMN"/>
    <s v="REG"/>
    <s v="AO"/>
    <s v="NEW SALES"/>
    <s v="1P INET"/>
    <s v="OSS - FALLOUT"/>
    <s v="RBS-Regional 3"/>
    <d v="2026-10-07T09:53:35"/>
    <d v="2026-10-19T10:37:00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FO_WFM"/>
    <s v="MONANG MANING"/>
    <s v="NO ADDON"/>
    <m/>
    <s v="Provisioning Failed|WFM|INF009880487|PP_-8.112638,115.0920895_RENOVASI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040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041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042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043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044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045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046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047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048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049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050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051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052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053"/>
    <n v="1002625250"/>
    <n v="3"/>
    <x v="7"/>
    <n v="5"/>
    <s v="DENPASAR"/>
    <s v="JIMBARAN"/>
    <s v="JBR"/>
    <s v="REG"/>
    <s v="AO"/>
    <s v="NEW SALES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054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055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056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057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058"/>
    <n v="1002645730"/>
    <n v="3"/>
    <x v="7"/>
    <n v="5"/>
    <s v="DENPASAR"/>
    <s v="JIMBARAN"/>
    <s v="KUT"/>
    <s v="REG"/>
    <s v="AO"/>
    <s v="NEW SALES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059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060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061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062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063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064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065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066"/>
    <n v="1002645074"/>
    <n v="3"/>
    <x v="7"/>
    <n v="5"/>
    <s v="DENPASAR"/>
    <s v="JIMBARAN"/>
    <s v="NSD"/>
    <s v="REG"/>
    <s v="AO"/>
    <s v="NEW SALES"/>
    <m/>
    <s v="MIE - SEND SURVEY"/>
    <s v="RBS-Regional 3"/>
    <d v="2026-10-20T11:00:06"/>
    <d v="2026-10-20T15:10:02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m/>
    <m/>
    <m/>
    <e v="#NUM!"/>
    <e v="#NUM!"/>
    <x v="0"/>
    <x v="34"/>
  </r>
  <r>
    <n v="2067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06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06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07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071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072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073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074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075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076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077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078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079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080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081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082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083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084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085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086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087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088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089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090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091"/>
    <n v="1002643580"/>
    <n v="3"/>
    <x v="7"/>
    <n v="5"/>
    <s v="SINGARJA"/>
    <s v="GIANYAR"/>
    <s v="GIN"/>
    <s v="REG"/>
    <s v="AO"/>
    <s v="NEW SALES"/>
    <m/>
    <s v="OSS - FALLOUT"/>
    <s v="RBS-Regional 3"/>
    <d v="2026-10-19T15:01:10"/>
    <d v="2026-10-21T13:07:18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PI_OK"/>
    <s v="GIANYAR"/>
    <s v="NO ADDON"/>
    <m/>
    <s v="Provisioning Failed|WFM|INF009925723|TKJ_-8.5467588,115.3549025_DISURUH H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092"/>
    <n v="1002643606"/>
    <n v="3"/>
    <x v="7"/>
    <n v="5"/>
    <s v="SINGARJA"/>
    <s v="GIANYAR"/>
    <s v="GIN"/>
    <s v="REG"/>
    <s v="AO"/>
    <s v="NEW SALES"/>
    <m/>
    <s v="8 | OSS - PONR"/>
    <s v="RBS-Regional 3"/>
    <d v="2026-10-19T15:05:08"/>
    <d v="2026-10-21T12:35:51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I_OK"/>
    <s v="GIANYAR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m/>
    <m/>
    <m/>
    <e v="#NUM!"/>
    <e v="#NUM!"/>
    <x v="0"/>
    <x v="35"/>
  </r>
  <r>
    <n v="2093"/>
    <n v="1002646089"/>
    <n v="3"/>
    <x v="7"/>
    <n v="5"/>
    <s v="SINGARJA"/>
    <s v="GIANYAR"/>
    <s v="GIN"/>
    <s v="REG"/>
    <s v="AO"/>
    <s v="NEW SALES"/>
    <m/>
    <s v="MIE - SEND SURVEY"/>
    <s v="RBS-Regional 3"/>
    <d v="2026-10-20T16:05:27"/>
    <d v="2026-10-21T09:44:02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SURVEY_NEW_MANJA"/>
    <s v="GIANYAR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094"/>
    <n v="1002646047"/>
    <n v="3"/>
    <x v="7"/>
    <n v="5"/>
    <s v="SINGARJA"/>
    <s v="GIANYAR"/>
    <s v="GIN"/>
    <s v="REG"/>
    <s v="AO"/>
    <s v="NEW SALES"/>
    <m/>
    <s v="MIE - SEND SURVEY"/>
    <s v="RBS-Regional 3"/>
    <d v="2026-10-20T15:53:25"/>
    <d v="2026-10-20T16:46:01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  <x v="35"/>
  </r>
  <r>
    <n v="2095"/>
    <n v="1002646063"/>
    <n v="3"/>
    <x v="7"/>
    <n v="5"/>
    <s v="SINGARJA"/>
    <s v="GIANYAR"/>
    <s v="GIN"/>
    <s v="REG"/>
    <s v="AO"/>
    <s v="NEW SALES"/>
    <m/>
    <s v="MIE - SEND SURVEY"/>
    <s v="RBS-Regional 3"/>
    <d v="2026-10-20T15:58:04"/>
    <d v="2026-10-20T16:44:01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  <x v="35"/>
  </r>
  <r>
    <n v="2096"/>
    <n v="1002646347"/>
    <n v="3"/>
    <x v="7"/>
    <n v="5"/>
    <s v="SINGARJA"/>
    <s v="GIANYAR"/>
    <s v="GIN"/>
    <s v="REG"/>
    <s v="AO"/>
    <s v="NEW SALES"/>
    <s v="1P INET"/>
    <s v="MIE - SEND SURVEY"/>
    <s v="RBS-Regional 3"/>
    <d v="2026-10-20T18:29:49"/>
    <d v="2026-10-20T18:32:01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SURVEY_NEW_MANJA"/>
    <s v="GIANYAR"/>
    <s v="NO ADDON"/>
    <m/>
    <s v="MIE - SEND SURVEY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m/>
    <m/>
    <m/>
    <e v="#NUM!"/>
    <e v="#NUM!"/>
    <x v="0"/>
    <x v="35"/>
  </r>
  <r>
    <n v="2097"/>
    <n v="1002643644"/>
    <n v="3"/>
    <x v="7"/>
    <n v="5"/>
    <s v="SINGARJA"/>
    <s v="GIANYAR"/>
    <s v="GIN"/>
    <s v="REG"/>
    <s v="AO"/>
    <s v="NEW SALES"/>
    <m/>
    <s v="CC - HD1A - INPROGRESS UNCONTACTED"/>
    <s v="RBS-Regional 3"/>
    <d v="2026-10-19T15:12:39"/>
    <d v="2026-10-21T12:44:46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Novin Dwigo Prayudha 4096137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098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099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2100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2101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2102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2103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2104"/>
    <n v="1002642038"/>
    <n v="3"/>
    <x v="7"/>
    <n v="5"/>
    <s v="SINGARJA"/>
    <s v="GIANYAR"/>
    <s v="UBU"/>
    <s v="REG"/>
    <s v="AO"/>
    <s v="NEW SALES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2105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0T18:57:49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106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0T17:46:27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107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2108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2109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2110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2111"/>
    <n v="1002641527"/>
    <n v="3"/>
    <x v="7"/>
    <n v="5"/>
    <s v="SINGARJA"/>
    <s v="KLUNGKUNG"/>
    <s v="APR"/>
    <s v="REG"/>
    <s v="AO"/>
    <s v="NEW SALES"/>
    <m/>
    <s v="MIE - SEND SURVEY"/>
    <s v="RBS-Regional 3"/>
    <d v="2026-10-17T15:54:47"/>
    <d v="2026-10-20T14:18:06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m/>
    <m/>
    <m/>
    <e v="#NUM!"/>
    <e v="#NUM!"/>
    <x v="0"/>
    <x v="36"/>
  </r>
  <r>
    <n v="2112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2113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2114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2115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2116"/>
    <n v="1002636335"/>
    <n v="3"/>
    <x v="7"/>
    <n v="5"/>
    <s v="SINGARJA"/>
    <s v="KLUNGKUNG"/>
    <s v="SMA"/>
    <s v="REG"/>
    <s v="AO"/>
    <s v="NEW SALES"/>
    <m/>
    <s v="7 | OSS - PROVISIONING ISSUED"/>
    <s v="RBS-Regional 3"/>
    <d v="2026-10-14T10:30:09"/>
    <d v="2026-10-16T11:33:50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I"/>
    <s v="SEMARAPURA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m/>
    <m/>
    <m/>
    <e v="#NUM!"/>
    <e v="#NUM!"/>
    <x v="0"/>
    <x v="36"/>
  </r>
  <r>
    <n v="2117"/>
    <n v="1002643522"/>
    <n v="3"/>
    <x v="7"/>
    <n v="5"/>
    <s v="SINGARJA"/>
    <s v="KLUNGKUNG"/>
    <s v="SMA"/>
    <s v="REG"/>
    <s v="AO"/>
    <s v="NEW SALES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2118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2119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2120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2121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2122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2123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0T13:44:59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124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0T15:02:16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2:34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2:34" ht="14.5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</row>
    <row r="4" spans="2:34"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</row>
    <row r="6" spans="2:34">
      <c r="B6" s="178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78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7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78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8" t="str">
        <f ca="1">"PROVISIONING INDIBIZ TR3 JBN HARIAN "&amp;TEXT(TODAY(),"YYYY-MM-DD ")&amp;TEXT(NOW(),"HH:MM")&amp;" WIB"</f>
        <v>PROVISIONING INDIBIZ TR3 JBN HARIAN 2026-10-21 13:26 WIB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6" t="s">
        <v>66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3" t="s">
        <v>1</v>
      </c>
      <c r="C23" s="170" t="s">
        <v>3</v>
      </c>
      <c r="D23" s="170" t="s">
        <v>67</v>
      </c>
      <c r="E23" s="160" t="s">
        <v>7</v>
      </c>
      <c r="F23" s="161" t="s">
        <v>8</v>
      </c>
      <c r="G23" s="161" t="s">
        <v>9</v>
      </c>
      <c r="H23" s="164" t="s">
        <v>10</v>
      </c>
      <c r="I23" s="165"/>
      <c r="J23" s="165"/>
      <c r="K23" s="166"/>
      <c r="L23" s="161" t="s">
        <v>68</v>
      </c>
      <c r="M23" s="162" t="s">
        <v>11</v>
      </c>
      <c r="N23" s="160" t="s">
        <v>12</v>
      </c>
      <c r="O23" s="160"/>
      <c r="P23" s="160" t="s">
        <v>13</v>
      </c>
      <c r="Q23" s="160" t="s">
        <v>14</v>
      </c>
    </row>
    <row r="24" spans="2:34" ht="15.65" customHeight="1">
      <c r="B24" s="163"/>
      <c r="C24" s="170"/>
      <c r="D24" s="170"/>
      <c r="E24" s="160"/>
      <c r="F24" s="161"/>
      <c r="G24" s="161"/>
      <c r="H24" s="161" t="s">
        <v>2</v>
      </c>
      <c r="I24" s="161" t="s">
        <v>18</v>
      </c>
      <c r="J24" s="161" t="s">
        <v>20</v>
      </c>
      <c r="K24" s="161" t="s">
        <v>22</v>
      </c>
      <c r="L24" s="161"/>
      <c r="M24" s="162"/>
      <c r="N24" s="160"/>
      <c r="O24" s="160"/>
      <c r="P24" s="160"/>
      <c r="Q24" s="160"/>
    </row>
    <row r="25" spans="2:34" ht="14.5" customHeight="1">
      <c r="B25" s="163"/>
      <c r="C25" s="170"/>
      <c r="D25" s="170"/>
      <c r="E25" s="160"/>
      <c r="F25" s="161"/>
      <c r="G25" s="161"/>
      <c r="H25" s="161"/>
      <c r="I25" s="161"/>
      <c r="J25" s="161"/>
      <c r="K25" s="161"/>
      <c r="L25" s="161"/>
      <c r="M25" s="162"/>
      <c r="N25" s="160"/>
      <c r="O25" s="160"/>
      <c r="P25" s="160"/>
      <c r="Q25" s="160"/>
    </row>
    <row r="26" spans="2:34" ht="29.15" customHeight="1">
      <c r="B26" s="163"/>
      <c r="C26" s="170"/>
      <c r="D26" s="170"/>
      <c r="E26" s="160"/>
      <c r="F26" s="161"/>
      <c r="G26" s="161"/>
      <c r="H26" s="161"/>
      <c r="I26" s="161"/>
      <c r="J26" s="161"/>
      <c r="K26" s="161"/>
      <c r="L26" s="161"/>
      <c r="M26" s="162"/>
      <c r="N26" s="43" t="s">
        <v>30</v>
      </c>
      <c r="O26" s="43" t="s">
        <v>69</v>
      </c>
      <c r="P26" s="160"/>
      <c r="Q26" s="160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7" t="s">
        <v>72</v>
      </c>
      <c r="D34" s="168"/>
    </row>
    <row r="35" spans="2:18" ht="15.5">
      <c r="B35" s="48"/>
      <c r="C35" s="169" t="s">
        <v>73</v>
      </c>
      <c r="D35" s="169"/>
    </row>
    <row r="36" spans="2:18">
      <c r="B36" s="49"/>
      <c r="C36" s="169" t="s">
        <v>74</v>
      </c>
      <c r="D36" s="169"/>
    </row>
    <row r="37" spans="2:18">
      <c r="B37" s="50"/>
      <c r="C37" s="169" t="s">
        <v>75</v>
      </c>
      <c r="D37" s="169"/>
    </row>
    <row r="38" spans="2:18">
      <c r="B38" s="51"/>
      <c r="C38" s="176" t="s">
        <v>76</v>
      </c>
      <c r="D38" s="177"/>
    </row>
    <row r="39" spans="2:18">
      <c r="C39" s="1"/>
      <c r="D39" s="1"/>
    </row>
    <row r="40" spans="2:18" ht="18.5">
      <c r="B40" s="138" t="str">
        <f ca="1">"PROVISIONING INDIBIZ TR3 JBN BY TELDA MTD "&amp;TEXT(TODAY(),"YYYY-MM-DD ")&amp;TEXT(NOW(),"HH:MM")&amp;" WIB"</f>
        <v>PROVISIONING INDIBIZ TR3 JBN BY TELDA MTD 2026-10-21 13:26 WIB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</row>
    <row r="41" spans="2:18" ht="15.5">
      <c r="B41" s="116" t="s">
        <v>77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3" spans="2:18" ht="15.65" customHeight="1">
      <c r="B43" s="163" t="s">
        <v>1</v>
      </c>
      <c r="C43" s="163" t="s">
        <v>78</v>
      </c>
      <c r="D43" s="170" t="s">
        <v>3</v>
      </c>
      <c r="E43" s="170" t="s">
        <v>67</v>
      </c>
      <c r="F43" s="160" t="s">
        <v>7</v>
      </c>
      <c r="G43" s="161" t="s">
        <v>8</v>
      </c>
      <c r="H43" s="161" t="s">
        <v>9</v>
      </c>
      <c r="I43" s="164" t="s">
        <v>10</v>
      </c>
      <c r="J43" s="165"/>
      <c r="K43" s="165"/>
      <c r="L43" s="166"/>
      <c r="M43" s="161" t="s">
        <v>68</v>
      </c>
      <c r="N43" s="162" t="s">
        <v>11</v>
      </c>
      <c r="O43" s="160" t="s">
        <v>12</v>
      </c>
      <c r="P43" s="160"/>
      <c r="Q43" s="160" t="s">
        <v>13</v>
      </c>
      <c r="R43" s="160" t="s">
        <v>14</v>
      </c>
    </row>
    <row r="44" spans="2:18" ht="14.5" customHeight="1">
      <c r="B44" s="163"/>
      <c r="C44" s="163"/>
      <c r="D44" s="170"/>
      <c r="E44" s="170"/>
      <c r="F44" s="160"/>
      <c r="G44" s="161"/>
      <c r="H44" s="161"/>
      <c r="I44" s="161" t="s">
        <v>2</v>
      </c>
      <c r="J44" s="161" t="s">
        <v>18</v>
      </c>
      <c r="K44" s="161" t="s">
        <v>20</v>
      </c>
      <c r="L44" s="161" t="s">
        <v>22</v>
      </c>
      <c r="M44" s="161"/>
      <c r="N44" s="162"/>
      <c r="O44" s="160"/>
      <c r="P44" s="160"/>
      <c r="Q44" s="160"/>
      <c r="R44" s="160"/>
    </row>
    <row r="45" spans="2:18" ht="14.5" customHeight="1">
      <c r="B45" s="163"/>
      <c r="C45" s="163"/>
      <c r="D45" s="170"/>
      <c r="E45" s="170"/>
      <c r="F45" s="160"/>
      <c r="G45" s="161"/>
      <c r="H45" s="161"/>
      <c r="I45" s="161"/>
      <c r="J45" s="161"/>
      <c r="K45" s="161"/>
      <c r="L45" s="161"/>
      <c r="M45" s="161"/>
      <c r="N45" s="162"/>
      <c r="O45" s="160"/>
      <c r="P45" s="160"/>
      <c r="Q45" s="160"/>
      <c r="R45" s="160"/>
    </row>
    <row r="46" spans="2:18" ht="46.5">
      <c r="B46" s="163"/>
      <c r="C46" s="163"/>
      <c r="D46" s="170"/>
      <c r="E46" s="170"/>
      <c r="F46" s="160"/>
      <c r="G46" s="161"/>
      <c r="H46" s="161"/>
      <c r="I46" s="161"/>
      <c r="J46" s="161"/>
      <c r="K46" s="161"/>
      <c r="L46" s="161"/>
      <c r="M46" s="161"/>
      <c r="N46" s="162"/>
      <c r="O46" s="43" t="s">
        <v>30</v>
      </c>
      <c r="P46" s="43" t="s">
        <v>69</v>
      </c>
      <c r="Q46" s="160"/>
      <c r="R46" s="160"/>
    </row>
    <row r="47" spans="2:18">
      <c r="B47" s="173" t="s">
        <v>34</v>
      </c>
      <c r="C47" s="52" t="s">
        <v>79</v>
      </c>
      <c r="D47" s="53">
        <f>'LOOKUP  telda'!E7</f>
        <v>26</v>
      </c>
      <c r="E47" s="53">
        <f>'LOOKUP  telda'!F7+'LOOKUP  telda'!G7+'LOOKUP  telda'!H7</f>
        <v>3</v>
      </c>
      <c r="F47" s="53">
        <f>'LOOKUP  telda'!I7</f>
        <v>0</v>
      </c>
      <c r="G47" s="53">
        <f>'LOOKUP  telda'!J7</f>
        <v>4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1</v>
      </c>
      <c r="L47" s="53">
        <f>'LOOKUP  telda'!Y7</f>
        <v>0</v>
      </c>
      <c r="M47" s="53">
        <f>SUM('DATA MTD'!I47:L47)</f>
        <v>1</v>
      </c>
      <c r="N47" s="53">
        <f>'LOOKUP  telda'!Z7</f>
        <v>11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74"/>
      <c r="C48" s="52" t="s">
        <v>80</v>
      </c>
      <c r="D48" s="53">
        <f>'LOOKUP  telda'!E8</f>
        <v>1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74"/>
      <c r="C49" s="52" t="s">
        <v>81</v>
      </c>
      <c r="D49" s="53">
        <f>'LOOKUP  telda'!E9</f>
        <v>20</v>
      </c>
      <c r="E49" s="53">
        <f>'LOOKUP  telda'!F9+'LOOKUP  telda'!G9+'LOOKUP  telda'!H9</f>
        <v>0</v>
      </c>
      <c r="F49" s="53">
        <f>'LOOKUP  telda'!I9</f>
        <v>4</v>
      </c>
      <c r="G49" s="53">
        <f>'LOOKUP  telda'!J9</f>
        <v>1</v>
      </c>
      <c r="H49" s="53">
        <f>'LOOKUP  telda'!K9</f>
        <v>0</v>
      </c>
      <c r="I49" s="53">
        <f>'LOOKUP  telda'!L9</f>
        <v>0</v>
      </c>
      <c r="J49" s="53">
        <f>'LOOKUP  telda'!P9</f>
        <v>1</v>
      </c>
      <c r="K49" s="53">
        <f>'LOOKUP  telda'!X9</f>
        <v>3</v>
      </c>
      <c r="L49" s="53">
        <f>'LOOKUP  telda'!Y9</f>
        <v>0</v>
      </c>
      <c r="M49" s="53">
        <f>SUM('DATA MTD'!I49:L49)</f>
        <v>4</v>
      </c>
      <c r="N49" s="53">
        <f>'LOOKUP  telda'!Z9</f>
        <v>7</v>
      </c>
      <c r="O49" s="53">
        <f>'LOOKUP  telda'!AA9</f>
        <v>1</v>
      </c>
      <c r="P49" s="53">
        <f>'LOOKUP  telda'!AE9-'LOOKUP  telda'!AA9</f>
        <v>0</v>
      </c>
      <c r="Q49" s="53">
        <f t="shared" si="4"/>
        <v>1</v>
      </c>
      <c r="R49" s="53">
        <f>'LOOKUP  telda'!AF9</f>
        <v>3</v>
      </c>
    </row>
    <row r="50" spans="2:18">
      <c r="B50" s="174"/>
      <c r="C50" s="52" t="s">
        <v>82</v>
      </c>
      <c r="D50" s="53">
        <f>'LOOKUP  telda'!E10</f>
        <v>18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2</v>
      </c>
      <c r="K50" s="53">
        <f>'LOOKUP  telda'!X10</f>
        <v>1</v>
      </c>
      <c r="L50" s="53">
        <f>'LOOKUP  telda'!Y10</f>
        <v>0</v>
      </c>
      <c r="M50" s="53">
        <f>SUM('DATA MTD'!I50:L50)</f>
        <v>3</v>
      </c>
      <c r="N50" s="53">
        <f>'LOOKUP  telda'!Z10</f>
        <v>7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74"/>
      <c r="C51" s="52" t="s">
        <v>83</v>
      </c>
      <c r="D51" s="53">
        <f>'LOOKUP  telda'!E11</f>
        <v>18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2</v>
      </c>
    </row>
    <row r="52" spans="2:18">
      <c r="B52" s="174"/>
      <c r="C52" s="52" t="s">
        <v>84</v>
      </c>
      <c r="D52" s="53">
        <f>'LOOKUP  telda'!E12</f>
        <v>10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7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74"/>
      <c r="C53" s="52" t="s">
        <v>85</v>
      </c>
      <c r="D53" s="53">
        <f>'LOOKUP  telda'!E13</f>
        <v>50</v>
      </c>
      <c r="E53" s="53">
        <f>'LOOKUP  telda'!F13+'LOOKUP  telda'!G13+'LOOKUP  telda'!H13</f>
        <v>1</v>
      </c>
      <c r="F53" s="53">
        <f>'LOOKUP  telda'!I13</f>
        <v>3</v>
      </c>
      <c r="G53" s="53">
        <f>'LOOKUP  telda'!J13</f>
        <v>1</v>
      </c>
      <c r="H53" s="53">
        <f>'LOOKUP  telda'!K13</f>
        <v>9</v>
      </c>
      <c r="I53" s="53">
        <f>'LOOKUP  telda'!L13</f>
        <v>0</v>
      </c>
      <c r="J53" s="53">
        <f>'LOOKUP  telda'!P13</f>
        <v>1</v>
      </c>
      <c r="K53" s="53">
        <f>'LOOKUP  telda'!X13</f>
        <v>3</v>
      </c>
      <c r="L53" s="53">
        <f>'LOOKUP  telda'!Y13</f>
        <v>0</v>
      </c>
      <c r="M53" s="53">
        <f>SUM('DATA MTD'!I53:L53)</f>
        <v>4</v>
      </c>
      <c r="N53" s="53">
        <f>'LOOKUP  telda'!Z13</f>
        <v>17</v>
      </c>
      <c r="O53" s="53">
        <f>'LOOKUP  telda'!AA13</f>
        <v>0</v>
      </c>
      <c r="P53" s="53">
        <f>'LOOKUP  telda'!AE13-'LOOKUP  telda'!AA13</f>
        <v>12</v>
      </c>
      <c r="Q53" s="53">
        <f t="shared" si="4"/>
        <v>12</v>
      </c>
      <c r="R53" s="53">
        <f>'LOOKUP  telda'!AF13</f>
        <v>4</v>
      </c>
    </row>
    <row r="54" spans="2:18">
      <c r="B54" s="175"/>
      <c r="C54" s="52" t="s">
        <v>86</v>
      </c>
      <c r="D54" s="53">
        <f>'LOOKUP  telda'!E14</f>
        <v>23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3</v>
      </c>
      <c r="L54" s="53">
        <f>'LOOKUP  telda'!Y14</f>
        <v>0</v>
      </c>
      <c r="M54" s="53">
        <f>SUM('DATA MTD'!I54:L54)</f>
        <v>4</v>
      </c>
      <c r="N54" s="53">
        <f>'LOOKUP  telda'!Z14</f>
        <v>12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5</v>
      </c>
    </row>
    <row r="55" spans="2:18">
      <c r="B55" s="17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4"/>
      <c r="C56" s="52" t="s">
        <v>88</v>
      </c>
      <c r="D56" s="53">
        <f>'LOOKUP  telda'!E15</f>
        <v>57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5</v>
      </c>
      <c r="H56" s="53">
        <f>'LOOKUP  telda'!K15</f>
        <v>0</v>
      </c>
      <c r="I56" s="53">
        <f>'LOOKUP  telda'!L15</f>
        <v>0</v>
      </c>
      <c r="J56" s="53">
        <f>'LOOKUP  telda'!P15</f>
        <v>1</v>
      </c>
      <c r="K56" s="53">
        <f>'LOOKUP  telda'!X15</f>
        <v>0</v>
      </c>
      <c r="L56" s="53">
        <f>'LOOKUP  telda'!Y15</f>
        <v>0</v>
      </c>
      <c r="M56" s="53">
        <f>SUM('DATA MTD'!I56:L56)</f>
        <v>1</v>
      </c>
      <c r="N56" s="53">
        <f>'LOOKUP  telda'!Z15</f>
        <v>39</v>
      </c>
      <c r="O56" s="53">
        <f>'LOOKUP  telda'!AA15</f>
        <v>0</v>
      </c>
      <c r="P56" s="53">
        <f>'LOOKUP  telda'!AE15-'LOOKUP  telda'!AA15</f>
        <v>3</v>
      </c>
      <c r="Q56" s="53">
        <f t="shared" si="4"/>
        <v>3</v>
      </c>
      <c r="R56" s="53">
        <f>'LOOKUP  telda'!AF15</f>
        <v>5</v>
      </c>
    </row>
    <row r="57" spans="2:18">
      <c r="B57" s="174"/>
      <c r="C57" s="52" t="s">
        <v>89</v>
      </c>
      <c r="D57" s="53">
        <f>'LOOKUP  telda'!E16</f>
        <v>13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13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74"/>
      <c r="C58" s="52" t="s">
        <v>90</v>
      </c>
      <c r="D58" s="53">
        <f>'LOOKUP  telda'!E17</f>
        <v>25</v>
      </c>
      <c r="E58" s="53">
        <f>'LOOKUP  telda'!F17+'LOOKUP  telda'!G17+'LOOKUP  telda'!H17</f>
        <v>0</v>
      </c>
      <c r="F58" s="53">
        <f>'LOOKUP  telda'!I17</f>
        <v>1</v>
      </c>
      <c r="G58" s="53">
        <f>'LOOKUP  telda'!J17</f>
        <v>1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20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3</v>
      </c>
    </row>
    <row r="59" spans="2:18">
      <c r="B59" s="174"/>
      <c r="C59" s="52" t="s">
        <v>91</v>
      </c>
      <c r="D59" s="53">
        <f>'LOOKUP  telda'!E18</f>
        <v>46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1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1</v>
      </c>
      <c r="M59" s="53">
        <f>SUM('DATA MTD'!I59:L59)</f>
        <v>2</v>
      </c>
      <c r="N59" s="53">
        <f>'LOOKUP  telda'!Z18</f>
        <v>40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1</v>
      </c>
    </row>
    <row r="60" spans="2:18">
      <c r="B60" s="174"/>
      <c r="C60" s="52" t="s">
        <v>92</v>
      </c>
      <c r="D60" s="53">
        <f>'LOOKUP  telda'!E19</f>
        <v>51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2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44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4</v>
      </c>
    </row>
    <row r="61" spans="2:18">
      <c r="B61" s="174"/>
      <c r="C61" s="52" t="s">
        <v>93</v>
      </c>
      <c r="D61" s="53">
        <f>'LOOKUP  telda'!E20</f>
        <v>14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11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1</v>
      </c>
    </row>
    <row r="62" spans="2:18">
      <c r="B62" s="174"/>
      <c r="C62" s="52" t="s">
        <v>94</v>
      </c>
      <c r="D62" s="53">
        <f>'LOOKUP  telda'!E21</f>
        <v>28</v>
      </c>
      <c r="E62" s="53">
        <f>'LOOKUP  telda'!F21+'LOOKUP  telda'!G21+'LOOKUP  telda'!H21</f>
        <v>2</v>
      </c>
      <c r="F62" s="53">
        <f>'LOOKUP  telda'!I21</f>
        <v>0</v>
      </c>
      <c r="G62" s="53">
        <f>'LOOKUP  telda'!J21</f>
        <v>1</v>
      </c>
      <c r="H62" s="53">
        <f>'LOOKUP  telda'!K21</f>
        <v>2</v>
      </c>
      <c r="I62" s="53">
        <f>'LOOKUP  telda'!L21</f>
        <v>0</v>
      </c>
      <c r="J62" s="53">
        <f>'LOOKUP  telda'!P21</f>
        <v>1</v>
      </c>
      <c r="K62" s="53">
        <f>'LOOKUP  telda'!X21</f>
        <v>0</v>
      </c>
      <c r="L62" s="53">
        <f>'LOOKUP  telda'!Y21</f>
        <v>0</v>
      </c>
      <c r="M62" s="53">
        <f>SUM('DATA MTD'!I62:L62)</f>
        <v>1</v>
      </c>
      <c r="N62" s="53">
        <f>'LOOKUP  telda'!Z21</f>
        <v>19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2</v>
      </c>
    </row>
    <row r="63" spans="2:18">
      <c r="B63" s="174"/>
      <c r="C63" s="52" t="s">
        <v>95</v>
      </c>
      <c r="D63" s="53">
        <f>'LOOKUP  telda'!E22</f>
        <v>13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11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74"/>
      <c r="C64" s="52" t="s">
        <v>96</v>
      </c>
      <c r="D64" s="53">
        <f>'LOOKUP  telda'!E23</f>
        <v>24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20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74"/>
      <c r="C65" s="52" t="s">
        <v>97</v>
      </c>
      <c r="D65" s="53">
        <f>'LOOKUP  telda'!E24</f>
        <v>10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8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75"/>
      <c r="C66" s="52" t="s">
        <v>98</v>
      </c>
      <c r="D66" s="53">
        <f>'LOOKUP  telda'!E25</f>
        <v>27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17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73" t="s">
        <v>42</v>
      </c>
      <c r="C67" s="52" t="s">
        <v>99</v>
      </c>
      <c r="D67" s="53">
        <f>'LOOKUP  telda'!E26</f>
        <v>18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13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74"/>
      <c r="C68" s="52" t="s">
        <v>100</v>
      </c>
      <c r="D68" s="53">
        <f>'LOOKUP  telda'!E27</f>
        <v>22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2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17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74"/>
      <c r="C69" s="52" t="s">
        <v>101</v>
      </c>
      <c r="D69" s="53">
        <f>'LOOKUP  telda'!E28</f>
        <v>17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16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74"/>
      <c r="C70" s="52" t="s">
        <v>102</v>
      </c>
      <c r="D70" s="53">
        <f>'LOOKUP  telda'!E29</f>
        <v>44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1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1</v>
      </c>
      <c r="L70" s="53">
        <f>'LOOKUP  telda'!Y29</f>
        <v>0</v>
      </c>
      <c r="M70" s="53">
        <f>SUM('DATA MTD'!I70:L70)</f>
        <v>1</v>
      </c>
      <c r="N70" s="53">
        <f>'LOOKUP  telda'!Z29</f>
        <v>35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3</v>
      </c>
    </row>
    <row r="71" spans="2:18">
      <c r="B71" s="174"/>
      <c r="C71" s="52" t="s">
        <v>103</v>
      </c>
      <c r="D71" s="53">
        <f>'LOOKUP  telda'!E30</f>
        <v>17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14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1</v>
      </c>
    </row>
    <row r="72" spans="2:18">
      <c r="B72" s="174"/>
      <c r="C72" s="52" t="s">
        <v>104</v>
      </c>
      <c r="D72" s="53">
        <f>'LOOKUP  telda'!E31</f>
        <v>25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20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74"/>
      <c r="C73" s="52" t="s">
        <v>105</v>
      </c>
      <c r="D73" s="53">
        <f>'LOOKUP  telda'!E32</f>
        <v>17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11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74"/>
      <c r="C74" s="52" t="s">
        <v>106</v>
      </c>
      <c r="D74" s="53">
        <f>'LOOKUP  telda'!E33</f>
        <v>35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30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74"/>
      <c r="C75" s="52" t="s">
        <v>107</v>
      </c>
      <c r="D75" s="53">
        <f>'LOOKUP  telda'!E34</f>
        <v>33</v>
      </c>
      <c r="E75" s="53">
        <f>'LOOKUP  telda'!F34+'LOOKUP  telda'!G34+'LOOKUP  telda'!H34</f>
        <v>3</v>
      </c>
      <c r="F75" s="53">
        <f>'LOOKUP  telda'!I34</f>
        <v>3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1</v>
      </c>
      <c r="L75" s="53">
        <f>'LOOKUP  telda'!Y34</f>
        <v>0</v>
      </c>
      <c r="M75" s="53">
        <f>SUM('DATA MTD'!I75:L75)</f>
        <v>1</v>
      </c>
      <c r="N75" s="53">
        <f>'LOOKUP  telda'!Z34</f>
        <v>19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2</v>
      </c>
    </row>
    <row r="76" spans="2:18">
      <c r="B76" s="175"/>
      <c r="C76" s="52" t="s">
        <v>108</v>
      </c>
      <c r="D76" s="53">
        <f>'LOOKUP  telda'!E35</f>
        <v>33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2</v>
      </c>
      <c r="H76" s="53">
        <f>'LOOKUP  telda'!K35</f>
        <v>0</v>
      </c>
      <c r="I76" s="53">
        <f>'LOOKUP  telda'!L35</f>
        <v>0</v>
      </c>
      <c r="J76" s="53">
        <f>'LOOKUP  telda'!P35</f>
        <v>1</v>
      </c>
      <c r="K76" s="53">
        <f>'LOOKUP  telda'!X35</f>
        <v>2</v>
      </c>
      <c r="L76" s="53">
        <f>'LOOKUP  telda'!Y35</f>
        <v>0</v>
      </c>
      <c r="M76" s="53">
        <f>SUM('DATA MTD'!I76:L76)</f>
        <v>3</v>
      </c>
      <c r="N76" s="53">
        <f>'LOOKUP  telda'!Z35</f>
        <v>25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73" t="s">
        <v>70</v>
      </c>
      <c r="C77" s="52" t="s">
        <v>109</v>
      </c>
      <c r="D77" s="53">
        <f>'LOOKUP  telda'!E36</f>
        <v>7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1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5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1</v>
      </c>
    </row>
    <row r="78" spans="2:18">
      <c r="B78" s="174"/>
      <c r="C78" s="52" t="s">
        <v>110</v>
      </c>
      <c r="D78" s="53">
        <f>'LOOKUP  telda'!E37</f>
        <v>4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0</v>
      </c>
      <c r="L78" s="53">
        <f>'LOOKUP  telda'!Y37</f>
        <v>1</v>
      </c>
      <c r="M78" s="53">
        <f>SUM('DATA MTD'!I78:L78)</f>
        <v>2</v>
      </c>
      <c r="N78" s="53">
        <f>'LOOKUP  telda'!Z37</f>
        <v>2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74"/>
      <c r="C79" s="52" t="s">
        <v>111</v>
      </c>
      <c r="D79" s="53">
        <f>'LOOKUP  telda'!E38</f>
        <v>23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1</v>
      </c>
      <c r="J79" s="53">
        <f>'LOOKUP  telda'!P38</f>
        <v>1</v>
      </c>
      <c r="K79" s="53">
        <f>'LOOKUP  telda'!X38</f>
        <v>1</v>
      </c>
      <c r="L79" s="53">
        <f>'LOOKUP  telda'!Y38</f>
        <v>1</v>
      </c>
      <c r="M79" s="53">
        <f>SUM('DATA MTD'!I79:L79)</f>
        <v>4</v>
      </c>
      <c r="N79" s="53">
        <f>'LOOKUP  telda'!Z38</f>
        <v>10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74"/>
      <c r="C80" s="52" t="s">
        <v>112</v>
      </c>
      <c r="D80" s="53">
        <f>'LOOKUP  telda'!E39</f>
        <v>15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1</v>
      </c>
      <c r="K80" s="53">
        <f>'LOOKUP  telda'!X39</f>
        <v>0</v>
      </c>
      <c r="L80" s="53">
        <f>'LOOKUP  telda'!Y39</f>
        <v>0</v>
      </c>
      <c r="M80" s="53">
        <f>SUM('DATA MTD'!I80:L80)</f>
        <v>1</v>
      </c>
      <c r="N80" s="53">
        <f>'LOOKUP  telda'!Z39</f>
        <v>14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4"/>
      <c r="C81" s="52" t="s">
        <v>113</v>
      </c>
      <c r="D81" s="53">
        <f>'LOOKUP  telda'!E40</f>
        <v>39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3</v>
      </c>
      <c r="K81" s="53">
        <f>'LOOKUP  telda'!X40</f>
        <v>0</v>
      </c>
      <c r="L81" s="53">
        <f>'LOOKUP  telda'!Y40</f>
        <v>2</v>
      </c>
      <c r="M81" s="53">
        <f>SUM('DATA MTD'!I81:L81)</f>
        <v>5</v>
      </c>
      <c r="N81" s="53">
        <f>'LOOKUP  telda'!Z40</f>
        <v>25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7</v>
      </c>
    </row>
    <row r="82" spans="2:18">
      <c r="B82" s="174"/>
      <c r="C82" s="52" t="s">
        <v>114</v>
      </c>
      <c r="D82" s="53">
        <f>'LOOKUP  telda'!E41</f>
        <v>26</v>
      </c>
      <c r="E82" s="53">
        <f>'LOOKUP  telda'!F41+'LOOKUP  telda'!G41+'LOOKUP  telda'!H41</f>
        <v>0</v>
      </c>
      <c r="F82" s="53">
        <f>'LOOKUP  telda'!I41</f>
        <v>1</v>
      </c>
      <c r="G82" s="53">
        <f>'LOOKUP  telda'!J41</f>
        <v>0</v>
      </c>
      <c r="H82" s="53">
        <f>'LOOKUP  telda'!K41</f>
        <v>3</v>
      </c>
      <c r="I82" s="53">
        <f>'LOOKUP  telda'!L41</f>
        <v>0</v>
      </c>
      <c r="J82" s="53">
        <f>'LOOKUP  telda'!P41</f>
        <v>2</v>
      </c>
      <c r="K82" s="53">
        <f>'LOOKUP  telda'!X41</f>
        <v>2</v>
      </c>
      <c r="L82" s="53">
        <f>'LOOKUP  telda'!Y41</f>
        <v>0</v>
      </c>
      <c r="M82" s="53">
        <f>SUM('DATA MTD'!I82:L82)</f>
        <v>4</v>
      </c>
      <c r="N82" s="53">
        <f>'LOOKUP  telda'!Z41</f>
        <v>14</v>
      </c>
      <c r="O82" s="53">
        <f>'LOOKUP  telda'!AA41</f>
        <v>0</v>
      </c>
      <c r="P82" s="53">
        <f>'LOOKUP  telda'!AE41-'LOOKUP  telda'!AA41</f>
        <v>4</v>
      </c>
      <c r="Q82" s="53">
        <f t="shared" si="4"/>
        <v>4</v>
      </c>
      <c r="R82" s="53">
        <f>'LOOKUP  telda'!AF41</f>
        <v>0</v>
      </c>
    </row>
    <row r="83" spans="2:18" ht="29">
      <c r="B83" s="174"/>
      <c r="C83" s="52" t="s">
        <v>115</v>
      </c>
      <c r="D83" s="53">
        <f>'LOOKUP  telda'!E42</f>
        <v>15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1</v>
      </c>
      <c r="K83" s="53">
        <f>'LOOKUP  telda'!X42</f>
        <v>0</v>
      </c>
      <c r="L83" s="53">
        <f>'LOOKUP  telda'!Y42</f>
        <v>1</v>
      </c>
      <c r="M83" s="53">
        <f>SUM('DATA MTD'!I83:L83)</f>
        <v>2</v>
      </c>
      <c r="N83" s="53">
        <f>'LOOKUP  telda'!Z42</f>
        <v>10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74"/>
      <c r="C84" s="52" t="s">
        <v>116</v>
      </c>
      <c r="D84" s="53">
        <f>'LOOKUP  telda'!E43</f>
        <v>47</v>
      </c>
      <c r="E84" s="53">
        <f>'LOOKUP  telda'!F43+'LOOKUP  telda'!G43+'LOOKUP  telda'!H43</f>
        <v>11</v>
      </c>
      <c r="F84" s="53">
        <f>'LOOKUP  telda'!I43</f>
        <v>2</v>
      </c>
      <c r="G84" s="53">
        <f>'LOOKUP  telda'!J43</f>
        <v>1</v>
      </c>
      <c r="H84" s="53">
        <f>'LOOKUP  telda'!K43</f>
        <v>1</v>
      </c>
      <c r="I84" s="53">
        <f>'LOOKUP  telda'!L43</f>
        <v>0</v>
      </c>
      <c r="J84" s="53">
        <f>'LOOKUP  telda'!P43</f>
        <v>3</v>
      </c>
      <c r="K84" s="53">
        <f>'LOOKUP  telda'!X43</f>
        <v>2</v>
      </c>
      <c r="L84" s="53">
        <f>'LOOKUP  telda'!Y43</f>
        <v>0</v>
      </c>
      <c r="M84" s="53">
        <f>SUM('DATA MTD'!I84:L84)</f>
        <v>5</v>
      </c>
      <c r="N84" s="53">
        <f>'LOOKUP  telda'!Z43</f>
        <v>23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4</v>
      </c>
    </row>
    <row r="85" spans="2:18">
      <c r="B85" s="174"/>
      <c r="C85" s="52" t="s">
        <v>117</v>
      </c>
      <c r="D85" s="53">
        <f>'LOOKUP  telda'!E44</f>
        <v>40</v>
      </c>
      <c r="E85" s="53">
        <f>'LOOKUP  telda'!F44+'LOOKUP  telda'!G44+'LOOKUP  telda'!H44</f>
        <v>0</v>
      </c>
      <c r="F85" s="53">
        <f>'LOOKUP  telda'!I44</f>
        <v>2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4</v>
      </c>
      <c r="K85" s="53">
        <f>'LOOKUP  telda'!X44</f>
        <v>0</v>
      </c>
      <c r="L85" s="53">
        <f>'LOOKUP  telda'!Y44</f>
        <v>0</v>
      </c>
      <c r="M85" s="53">
        <f>SUM('DATA MTD'!I85:L85)</f>
        <v>4</v>
      </c>
      <c r="N85" s="53">
        <f>'LOOKUP  telda'!Z44</f>
        <v>24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9</v>
      </c>
    </row>
    <row r="86" spans="2:18">
      <c r="B86" s="174"/>
      <c r="C86" s="52" t="s">
        <v>118</v>
      </c>
      <c r="D86" s="53">
        <f>'LOOKUP  telda'!E45</f>
        <v>10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1</v>
      </c>
      <c r="L86" s="53">
        <f>'LOOKUP  telda'!Y45</f>
        <v>0</v>
      </c>
      <c r="M86" s="53">
        <f>SUM('DATA MTD'!I86:L86)</f>
        <v>3</v>
      </c>
      <c r="N86" s="53">
        <f>'LOOKUP  telda'!Z45</f>
        <v>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4"/>
      <c r="C87" s="52" t="s">
        <v>119</v>
      </c>
      <c r="D87" s="53">
        <f>'LOOKUP  telda'!E46</f>
        <v>61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4</v>
      </c>
      <c r="H87" s="53">
        <f>'LOOKUP  telda'!K46</f>
        <v>0</v>
      </c>
      <c r="I87" s="53">
        <f>'LOOKUP  telda'!L46</f>
        <v>0</v>
      </c>
      <c r="J87" s="53">
        <f>'LOOKUP  telda'!P46</f>
        <v>2</v>
      </c>
      <c r="K87" s="53">
        <f>'LOOKUP  telda'!X46</f>
        <v>2</v>
      </c>
      <c r="L87" s="53">
        <f>'LOOKUP  telda'!Y46</f>
        <v>0</v>
      </c>
      <c r="M87" s="53">
        <f>SUM('DATA MTD'!I87:L87)</f>
        <v>4</v>
      </c>
      <c r="N87" s="53">
        <f>'LOOKUP  telda'!Z46</f>
        <v>32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15</v>
      </c>
    </row>
    <row r="88" spans="2:18">
      <c r="B88" s="17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1</v>
      </c>
      <c r="K88" s="53">
        <f>'LOOKUP  telda'!X47</f>
        <v>0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73" t="s">
        <v>55</v>
      </c>
      <c r="C89" s="52" t="s">
        <v>121</v>
      </c>
      <c r="D89" s="53">
        <f>'LOOKUP  telda'!E48</f>
        <v>6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74"/>
      <c r="C90" s="52" t="s">
        <v>122</v>
      </c>
      <c r="D90" s="53">
        <f>'LOOKUP  telda'!E49</f>
        <v>38</v>
      </c>
      <c r="E90" s="53">
        <f>'LOOKUP  telda'!F49+'LOOKUP  telda'!G49+'LOOKUP  telda'!H49</f>
        <v>2</v>
      </c>
      <c r="F90" s="53">
        <f>'LOOKUP  telda'!I49</f>
        <v>3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24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6</v>
      </c>
    </row>
    <row r="91" spans="2:18">
      <c r="B91" s="174"/>
      <c r="C91" s="52" t="s">
        <v>123</v>
      </c>
      <c r="D91" s="53">
        <f>'LOOKUP  telda'!E50</f>
        <v>73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4</v>
      </c>
      <c r="H91" s="53">
        <f>'LOOKUP  telda'!K50</f>
        <v>1</v>
      </c>
      <c r="I91" s="53">
        <f>'LOOKUP  telda'!L50</f>
        <v>1</v>
      </c>
      <c r="J91" s="53">
        <f>'LOOKUP  telda'!P50</f>
        <v>2</v>
      </c>
      <c r="K91" s="53">
        <f>'LOOKUP  telda'!X50</f>
        <v>2</v>
      </c>
      <c r="L91" s="53">
        <f>'LOOKUP  telda'!Y50</f>
        <v>0</v>
      </c>
      <c r="M91" s="53">
        <f>SUM('DATA MTD'!I91:L91)</f>
        <v>5</v>
      </c>
      <c r="N91" s="53">
        <f>'LOOKUP  telda'!Z50</f>
        <v>45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15</v>
      </c>
    </row>
    <row r="92" spans="2:18">
      <c r="B92" s="174"/>
      <c r="C92" s="52" t="s">
        <v>124</v>
      </c>
      <c r="D92" s="53">
        <f>'LOOKUP  telda'!E51</f>
        <v>31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1</v>
      </c>
      <c r="H92" s="53">
        <f>'LOOKUP  telda'!K51</f>
        <v>0</v>
      </c>
      <c r="I92" s="53">
        <f>'LOOKUP  telda'!L51</f>
        <v>0</v>
      </c>
      <c r="J92" s="53">
        <f>'LOOKUP  telda'!P51</f>
        <v>1</v>
      </c>
      <c r="K92" s="53">
        <f>'LOOKUP  telda'!X51</f>
        <v>0</v>
      </c>
      <c r="L92" s="53">
        <f>'LOOKUP  telda'!Y51</f>
        <v>0</v>
      </c>
      <c r="M92" s="53">
        <f>SUM('DATA MTD'!I92:L92)</f>
        <v>1</v>
      </c>
      <c r="N92" s="53">
        <f>'LOOKUP  telda'!Z51</f>
        <v>21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7</v>
      </c>
    </row>
    <row r="93" spans="2:18">
      <c r="B93" s="174"/>
      <c r="C93" s="52" t="s">
        <v>125</v>
      </c>
      <c r="D93" s="53">
        <f>'LOOKUP  telda'!E52</f>
        <v>47</v>
      </c>
      <c r="E93" s="53">
        <f>'LOOKUP  telda'!F52+'LOOKUP  telda'!G52+'LOOKUP  telda'!H52</f>
        <v>1</v>
      </c>
      <c r="F93" s="53">
        <f>'LOOKUP  telda'!I52</f>
        <v>3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1</v>
      </c>
      <c r="L93" s="53">
        <f>'LOOKUP  telda'!Y52</f>
        <v>0</v>
      </c>
      <c r="M93" s="53">
        <f>SUM('DATA MTD'!I93:L93)</f>
        <v>1</v>
      </c>
      <c r="N93" s="53">
        <f>'LOOKUP  telda'!Z52</f>
        <v>30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11</v>
      </c>
    </row>
    <row r="94" spans="2:18">
      <c r="B94" s="174"/>
      <c r="C94" s="52" t="s">
        <v>126</v>
      </c>
      <c r="D94" s="53">
        <f>'LOOKUP  telda'!E53</f>
        <v>45</v>
      </c>
      <c r="E94" s="53">
        <f>'LOOKUP  telda'!F53+'LOOKUP  telda'!G53+'LOOKUP  telda'!H53</f>
        <v>0</v>
      </c>
      <c r="F94" s="53">
        <f>'LOOKUP  telda'!I53</f>
        <v>6</v>
      </c>
      <c r="G94" s="53">
        <f>'LOOKUP  telda'!J53</f>
        <v>3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28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5</v>
      </c>
    </row>
    <row r="95" spans="2:18">
      <c r="B95" s="174"/>
      <c r="C95" s="52" t="s">
        <v>127</v>
      </c>
      <c r="D95" s="53">
        <f>'LOOKUP  telda'!E54</f>
        <v>42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5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30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5</v>
      </c>
    </row>
    <row r="96" spans="2:18">
      <c r="B96" s="175"/>
      <c r="C96" s="52" t="s">
        <v>128</v>
      </c>
      <c r="D96" s="53">
        <f>'LOOKUP  telda'!E55</f>
        <v>54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3</v>
      </c>
      <c r="H96" s="53">
        <f>'LOOKUP  telda'!K55</f>
        <v>0</v>
      </c>
      <c r="I96" s="53">
        <f>'LOOKUP  telda'!L55</f>
        <v>1</v>
      </c>
      <c r="J96" s="53">
        <f>'LOOKUP  telda'!P55</f>
        <v>2</v>
      </c>
      <c r="K96" s="53">
        <f>'LOOKUP  telda'!X55</f>
        <v>0</v>
      </c>
      <c r="L96" s="53">
        <f>'LOOKUP  telda'!Y55</f>
        <v>1</v>
      </c>
      <c r="M96" s="53">
        <f>SUM('DATA MTD'!I96:L96)</f>
        <v>4</v>
      </c>
      <c r="N96" s="53">
        <f>'LOOKUP  telda'!Z55</f>
        <v>36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10</v>
      </c>
    </row>
    <row r="97" spans="2:18" ht="15.5">
      <c r="B97" s="171" t="s">
        <v>62</v>
      </c>
      <c r="C97" s="17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8" t="str">
        <f ca="1">"PROVISIONING NEW SALES INDIBIZ TR3 JBN MTD  "&amp;TEXT(TODAY()-1,"YYYY-MM-DD ")</f>
        <v xml:space="preserve">PROVISIONING NEW SALES INDIBIZ TR3 JBN MTD  2026-10-20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8" t="str">
        <f ca="1">"PERIODE ORDER &amp; PS : 2026-01-01 to  "&amp;TEXT(TODAY()-1,"YYYY-MM-DD ")</f>
        <v xml:space="preserve">PERIODE ORDER &amp; PS : 2026-01-01 to  2026-10-20 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5" t="s">
        <v>586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6" t="s">
        <v>1</v>
      </c>
      <c r="D6" s="140" t="s">
        <v>129</v>
      </c>
      <c r="E6" s="140" t="s">
        <v>67</v>
      </c>
      <c r="F6" s="143" t="s">
        <v>12</v>
      </c>
      <c r="G6" s="144"/>
      <c r="H6" s="145"/>
      <c r="I6" s="152" t="s">
        <v>14</v>
      </c>
      <c r="J6" s="155" t="s">
        <v>8</v>
      </c>
      <c r="K6" s="155" t="s">
        <v>9</v>
      </c>
      <c r="L6" s="120" t="s">
        <v>10</v>
      </c>
      <c r="M6" s="121"/>
      <c r="N6" s="121"/>
      <c r="O6" s="122"/>
      <c r="P6" s="129" t="s">
        <v>11</v>
      </c>
      <c r="Q6" s="111" t="s">
        <v>130</v>
      </c>
      <c r="R6" s="111" t="s">
        <v>131</v>
      </c>
      <c r="S6" s="111" t="s">
        <v>132</v>
      </c>
    </row>
    <row r="7" spans="3:31" ht="15.65" customHeight="1">
      <c r="C7" s="187"/>
      <c r="D7" s="141"/>
      <c r="E7" s="141"/>
      <c r="F7" s="146"/>
      <c r="G7" s="147"/>
      <c r="H7" s="148"/>
      <c r="I7" s="153"/>
      <c r="J7" s="156"/>
      <c r="K7" s="156"/>
      <c r="L7" s="123"/>
      <c r="M7" s="124"/>
      <c r="N7" s="124"/>
      <c r="O7" s="125"/>
      <c r="P7" s="130"/>
      <c r="Q7" s="112"/>
      <c r="R7" s="112"/>
      <c r="S7" s="112"/>
    </row>
    <row r="8" spans="3:31" ht="14.5" customHeight="1">
      <c r="C8" s="187"/>
      <c r="D8" s="141"/>
      <c r="E8" s="141"/>
      <c r="F8" s="149"/>
      <c r="G8" s="150"/>
      <c r="H8" s="151"/>
      <c r="I8" s="153"/>
      <c r="J8" s="156"/>
      <c r="K8" s="156"/>
      <c r="L8" s="126"/>
      <c r="M8" s="127"/>
      <c r="N8" s="127"/>
      <c r="O8" s="128"/>
      <c r="P8" s="130"/>
      <c r="Q8" s="112"/>
      <c r="R8" s="112"/>
      <c r="S8" s="112"/>
    </row>
    <row r="9" spans="3:31" ht="49.5" customHeight="1">
      <c r="C9" s="188"/>
      <c r="D9" s="142"/>
      <c r="E9" s="142"/>
      <c r="F9" s="22" t="s">
        <v>133</v>
      </c>
      <c r="G9" s="22" t="s">
        <v>30</v>
      </c>
      <c r="H9" s="22" t="s">
        <v>69</v>
      </c>
      <c r="I9" s="154"/>
      <c r="J9" s="157"/>
      <c r="K9" s="157"/>
      <c r="L9" s="37" t="s">
        <v>2</v>
      </c>
      <c r="M9" s="37" t="s">
        <v>18</v>
      </c>
      <c r="N9" s="37" t="s">
        <v>20</v>
      </c>
      <c r="O9" s="37" t="s">
        <v>22</v>
      </c>
      <c r="P9" s="131"/>
      <c r="Q9" s="113"/>
      <c r="R9" s="113"/>
      <c r="S9" s="113"/>
      <c r="X9">
        <f>205/216</f>
        <v>0.94907407407407407</v>
      </c>
    </row>
    <row r="10" spans="3:31" ht="15.5">
      <c r="C10" s="23" t="s">
        <v>34</v>
      </c>
      <c r="D10" s="24">
        <f>'COPY DATA XPRO'!E63</f>
        <v>166</v>
      </c>
      <c r="E10" s="24">
        <f>'COPY DATA XPRO'!F63+'COPY DATA XPRO'!G63+'COPY DATA XPRO'!H63</f>
        <v>6</v>
      </c>
      <c r="F10" s="24">
        <f>'COPY DATA XPRO'!I63</f>
        <v>10</v>
      </c>
      <c r="G10" s="24">
        <f>'COPY DATA XPRO'!AA63</f>
        <v>2</v>
      </c>
      <c r="H10" s="24">
        <f>'COPY DATA XPRO'!AE63-HARIAN!G10</f>
        <v>13</v>
      </c>
      <c r="I10" s="24">
        <f>'COPY DATA XPRO'!AF63</f>
        <v>21</v>
      </c>
      <c r="J10" s="24">
        <f>'COPY DATA XPRO'!J63</f>
        <v>8</v>
      </c>
      <c r="K10" s="24">
        <f>'COPY DATA XPRO'!K63</f>
        <v>10</v>
      </c>
      <c r="L10" s="24">
        <f>'COPY DATA XPRO'!L63</f>
        <v>0</v>
      </c>
      <c r="M10" s="24">
        <f>'COPY DATA XPRO'!P63</f>
        <v>6</v>
      </c>
      <c r="N10" s="24">
        <f>'COPY DATA XPRO'!X63</f>
        <v>11</v>
      </c>
      <c r="O10" s="24">
        <f>'COPY DATA XPRO'!Y63</f>
        <v>0</v>
      </c>
      <c r="P10" s="24">
        <f>'COPY DATA XPRO'!Z63</f>
        <v>77</v>
      </c>
      <c r="Q10" s="40">
        <f t="shared" ref="Q10:R15" si="0">T10</f>
        <v>0.61599999999999999</v>
      </c>
      <c r="R10" s="40">
        <f>U10</f>
        <v>0.81914893617021278</v>
      </c>
      <c r="S10" s="40">
        <f>VLOOKUP(C10,Sheet3!$A$19:$G$81,7,FALSE)</f>
        <v>0.92405063291139244</v>
      </c>
      <c r="T10" s="8">
        <f t="shared" ref="T10:T15" si="1">P10/(D10-F10-K10-I10)</f>
        <v>0.61599999999999999</v>
      </c>
      <c r="U10" s="8">
        <f>P10/(M10+N10+O10+P10)</f>
        <v>0.81914893617021278</v>
      </c>
    </row>
    <row r="11" spans="3:31" ht="15.5">
      <c r="C11" s="23" t="s">
        <v>38</v>
      </c>
      <c r="D11" s="24">
        <f>'COPY DATA XPRO'!E64</f>
        <v>326</v>
      </c>
      <c r="E11" s="24">
        <f>'COPY DATA XPRO'!F64+'COPY DATA XPRO'!G64+'COPY DATA XPRO'!H64</f>
        <v>4</v>
      </c>
      <c r="F11" s="24">
        <f>'COPY DATA XPRO'!I64</f>
        <v>6</v>
      </c>
      <c r="G11" s="24">
        <f>'COPY DATA XPRO'!AA64</f>
        <v>3</v>
      </c>
      <c r="H11" s="24">
        <f>'COPY DATA XPRO'!AE64-HARIAN!G11</f>
        <v>11</v>
      </c>
      <c r="I11" s="24">
        <f>'COPY DATA XPRO'!AF64</f>
        <v>20</v>
      </c>
      <c r="J11" s="24">
        <f>'COPY DATA XPRO'!J64</f>
        <v>13</v>
      </c>
      <c r="K11" s="24">
        <f>'COPY DATA XPRO'!K64</f>
        <v>5</v>
      </c>
      <c r="L11" s="24">
        <f>'COPY DATA XPRO'!L64</f>
        <v>0</v>
      </c>
      <c r="M11" s="24">
        <f>'COPY DATA XPRO'!P64</f>
        <v>3</v>
      </c>
      <c r="N11" s="24">
        <f>'COPY DATA XPRO'!X64</f>
        <v>0</v>
      </c>
      <c r="O11" s="24">
        <f>'COPY DATA XPRO'!Y64</f>
        <v>0</v>
      </c>
      <c r="P11" s="24">
        <f>'COPY DATA XPRO'!Z64</f>
        <v>255</v>
      </c>
      <c r="Q11" s="40">
        <f t="shared" si="0"/>
        <v>0.86440677966101698</v>
      </c>
      <c r="R11" s="40">
        <f t="shared" si="0"/>
        <v>0.98837209302325579</v>
      </c>
      <c r="S11" s="40">
        <f>VLOOKUP(C11,Sheet3!$A$19:$G$81,7,FALSE)</f>
        <v>0.97683397683397688</v>
      </c>
      <c r="T11" s="8">
        <f t="shared" si="1"/>
        <v>0.86440677966101698</v>
      </c>
      <c r="U11" s="8">
        <f>P11/(M11+N11+O11+P11)</f>
        <v>0.98837209302325579</v>
      </c>
    </row>
    <row r="12" spans="3:31" ht="15.5">
      <c r="C12" s="23" t="s">
        <v>42</v>
      </c>
      <c r="D12" s="24">
        <f>'COPY DATA XPRO'!E65</f>
        <v>250</v>
      </c>
      <c r="E12" s="24">
        <f>'COPY DATA XPRO'!F65+'COPY DATA XPRO'!G65+'COPY DATA XPRO'!H65</f>
        <v>3</v>
      </c>
      <c r="F12" s="24">
        <f>'COPY DATA XPRO'!I65</f>
        <v>8</v>
      </c>
      <c r="G12" s="24">
        <f>'COPY DATA XPRO'!AA65</f>
        <v>5</v>
      </c>
      <c r="H12" s="24">
        <f>'COPY DATA XPRO'!AE65-HARIAN!G12</f>
        <v>8</v>
      </c>
      <c r="I12" s="24">
        <f>'COPY DATA XPRO'!AF65</f>
        <v>15</v>
      </c>
      <c r="J12" s="24">
        <f>'COPY DATA XPRO'!J65</f>
        <v>9</v>
      </c>
      <c r="K12" s="24">
        <f>'COPY DATA XPRO'!K65</f>
        <v>2</v>
      </c>
      <c r="L12" s="24">
        <f>'COPY DATA XPRO'!L65</f>
        <v>0</v>
      </c>
      <c r="M12" s="24">
        <f>'COPY DATA XPRO'!P65</f>
        <v>1</v>
      </c>
      <c r="N12" s="24">
        <f>'COPY DATA XPRO'!X65</f>
        <v>6</v>
      </c>
      <c r="O12" s="24">
        <f>'COPY DATA XPRO'!Y65</f>
        <v>0</v>
      </c>
      <c r="P12" s="24">
        <f>'COPY DATA XPRO'!Z65</f>
        <v>192</v>
      </c>
      <c r="Q12" s="40">
        <f t="shared" si="0"/>
        <v>0.85333333333333339</v>
      </c>
      <c r="R12" s="40">
        <f t="shared" si="0"/>
        <v>0.96482412060301503</v>
      </c>
      <c r="S12" s="40">
        <f>VLOOKUP(C12,Sheet3!$A$19:$G$81,7,FALSE)</f>
        <v>0.99481865284974091</v>
      </c>
      <c r="T12" s="8">
        <f t="shared" si="1"/>
        <v>0.85333333333333339</v>
      </c>
      <c r="U12" s="8">
        <f t="shared" ref="U12:U15" si="2">P12/(M12+N12+O12+P12)</f>
        <v>0.96482412060301503</v>
      </c>
    </row>
    <row r="13" spans="3:31" ht="15.5">
      <c r="C13" s="23" t="s">
        <v>45</v>
      </c>
      <c r="D13" s="24">
        <f>'COPY DATA XPRO'!E66</f>
        <v>289</v>
      </c>
      <c r="E13" s="24">
        <f>'COPY DATA XPRO'!F66+'COPY DATA XPRO'!G66+'COPY DATA XPRO'!H66</f>
        <v>14</v>
      </c>
      <c r="F13" s="24">
        <f>'COPY DATA XPRO'!I66</f>
        <v>8</v>
      </c>
      <c r="G13" s="24">
        <f>'COPY DATA XPRO'!AA66</f>
        <v>2</v>
      </c>
      <c r="H13" s="24">
        <f>'COPY DATA XPRO'!AE66-HARIAN!G13</f>
        <v>5</v>
      </c>
      <c r="I13" s="24">
        <f>'COPY DATA XPRO'!AF66</f>
        <v>42</v>
      </c>
      <c r="J13" s="24">
        <f>'COPY DATA XPRO'!J66</f>
        <v>9</v>
      </c>
      <c r="K13" s="24">
        <f>'COPY DATA XPRO'!K66</f>
        <v>6</v>
      </c>
      <c r="L13" s="24">
        <f>'COPY DATA XPRO'!L66</f>
        <v>1</v>
      </c>
      <c r="M13" s="24">
        <f>'COPY DATA XPRO'!P66</f>
        <v>22</v>
      </c>
      <c r="N13" s="24">
        <f>'COPY DATA XPRO'!X66</f>
        <v>8</v>
      </c>
      <c r="O13" s="24">
        <f>'COPY DATA XPRO'!Y66</f>
        <v>5</v>
      </c>
      <c r="P13" s="24">
        <f>'COPY DATA XPRO'!Z66</f>
        <v>165</v>
      </c>
      <c r="Q13" s="40">
        <f t="shared" si="0"/>
        <v>0.70815450643776823</v>
      </c>
      <c r="R13" s="40">
        <f t="shared" si="0"/>
        <v>0.82499999999999996</v>
      </c>
      <c r="S13" s="40">
        <f>VLOOKUP(C13,Sheet3!$A$19:$G$81,7,FALSE)</f>
        <v>0.7321428571428571</v>
      </c>
      <c r="T13" s="8">
        <f t="shared" si="1"/>
        <v>0.70815450643776823</v>
      </c>
      <c r="U13" s="8">
        <f t="shared" si="2"/>
        <v>0.82499999999999996</v>
      </c>
    </row>
    <row r="14" spans="3:31" ht="15.5">
      <c r="C14" s="23" t="s">
        <v>55</v>
      </c>
      <c r="D14" s="24">
        <f>'COPY DATA XPRO'!E69</f>
        <v>383</v>
      </c>
      <c r="E14" s="24">
        <f>'COPY DATA XPRO'!F69+'COPY DATA XPRO'!G69+'COPY DATA XPRO'!H69</f>
        <v>4</v>
      </c>
      <c r="F14" s="24">
        <f>'COPY DATA XPRO'!I69</f>
        <v>17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69</v>
      </c>
      <c r="J14" s="24">
        <f>'COPY DATA XPRO'!J69</f>
        <v>26</v>
      </c>
      <c r="K14" s="24">
        <f>'COPY DATA XPRO'!K69</f>
        <v>3</v>
      </c>
      <c r="L14" s="24">
        <f>'COPY DATA XPRO'!L69</f>
        <v>2</v>
      </c>
      <c r="M14" s="24">
        <f>'COPY DATA XPRO'!P69</f>
        <v>7</v>
      </c>
      <c r="N14" s="24">
        <f>'COPY DATA XPRO'!X69</f>
        <v>4</v>
      </c>
      <c r="O14" s="24">
        <f>'COPY DATA XPRO'!Y69</f>
        <v>1</v>
      </c>
      <c r="P14" s="24">
        <f>'COPY DATA XPRO'!Z69</f>
        <v>243</v>
      </c>
      <c r="Q14" s="40">
        <f t="shared" si="0"/>
        <v>0.82653061224489799</v>
      </c>
      <c r="R14" s="40">
        <f t="shared" si="0"/>
        <v>0.95294117647058818</v>
      </c>
      <c r="S14" s="40">
        <f>VLOOKUP(C14,Sheet3!$A$19:$G$81,7,FALSE)</f>
        <v>0.98353909465020573</v>
      </c>
      <c r="T14" s="8">
        <f t="shared" si="1"/>
        <v>0.82653061224489799</v>
      </c>
      <c r="U14" s="8">
        <f t="shared" si="2"/>
        <v>0.95294117647058818</v>
      </c>
    </row>
    <row r="15" spans="3:31" ht="15.5">
      <c r="C15" s="25" t="s">
        <v>62</v>
      </c>
      <c r="D15" s="26">
        <f>SUM(D10:D14)</f>
        <v>1414</v>
      </c>
      <c r="E15" s="26">
        <f>SUM(E10:E14)</f>
        <v>31</v>
      </c>
      <c r="F15" s="26">
        <f>SUM(F10:F14)</f>
        <v>49</v>
      </c>
      <c r="G15" s="26">
        <f t="shared" ref="G15:P15" si="3">SUM(G10:G14)</f>
        <v>13</v>
      </c>
      <c r="H15" s="26">
        <f t="shared" si="3"/>
        <v>41</v>
      </c>
      <c r="I15" s="26">
        <f t="shared" si="3"/>
        <v>167</v>
      </c>
      <c r="J15" s="26">
        <f t="shared" si="3"/>
        <v>65</v>
      </c>
      <c r="K15" s="26">
        <f t="shared" si="3"/>
        <v>26</v>
      </c>
      <c r="L15" s="26">
        <f t="shared" si="3"/>
        <v>3</v>
      </c>
      <c r="M15" s="26">
        <f t="shared" si="3"/>
        <v>39</v>
      </c>
      <c r="N15" s="26">
        <f t="shared" si="3"/>
        <v>29</v>
      </c>
      <c r="O15" s="26">
        <f t="shared" si="3"/>
        <v>6</v>
      </c>
      <c r="P15" s="26">
        <f t="shared" si="3"/>
        <v>932</v>
      </c>
      <c r="Q15" s="41">
        <f t="shared" si="0"/>
        <v>0.79522184300341292</v>
      </c>
      <c r="R15" s="41">
        <f>U15</f>
        <v>0.92644135188866794</v>
      </c>
      <c r="S15" s="41">
        <f>Sheet3!G10</f>
        <v>0.93418259023354566</v>
      </c>
      <c r="T15" s="8">
        <f t="shared" si="1"/>
        <v>0.79522184300341292</v>
      </c>
      <c r="U15" s="8">
        <f t="shared" si="2"/>
        <v>0.92644135188866794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6" t="s">
        <v>72</v>
      </c>
      <c r="E17" s="137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2" t="s">
        <v>73</v>
      </c>
      <c r="E18" s="133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2" t="s">
        <v>74</v>
      </c>
      <c r="E19" s="133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2" t="s">
        <v>75</v>
      </c>
      <c r="E20" s="133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2" t="s">
        <v>76</v>
      </c>
      <c r="E21" s="133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4" t="s">
        <v>138</v>
      </c>
      <c r="E22" s="135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9" t="str">
        <f ca="1">C2</f>
        <v xml:space="preserve">PROVISIONING NEW SALES INDIBIZ TR3 JBN MTD  2026-10-20 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34"/>
    </row>
    <row r="25" spans="2:22">
      <c r="B25" s="189" t="str">
        <f ca="1">C3</f>
        <v xml:space="preserve">PERIODE ORDER &amp; PS : 2026-01-01 to  2026-10-20 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34"/>
    </row>
    <row r="26" spans="2:22" ht="18.5">
      <c r="B26" s="115" t="str">
        <f>C4</f>
        <v>Last update proses : 06-03-2026 15:19:48 WIB (Source: ETL XPRO)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35"/>
    </row>
    <row r="27" spans="2:22" ht="15.5"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36"/>
    </row>
    <row r="29" spans="2:22" ht="15.65" customHeight="1">
      <c r="B29" s="118" t="s">
        <v>1</v>
      </c>
      <c r="C29" s="117" t="s">
        <v>78</v>
      </c>
      <c r="D29" s="118" t="s">
        <v>129</v>
      </c>
      <c r="E29" s="118" t="s">
        <v>67</v>
      </c>
      <c r="F29" s="179" t="s">
        <v>12</v>
      </c>
      <c r="G29" s="179"/>
      <c r="H29" s="179"/>
      <c r="I29" s="179" t="s">
        <v>14</v>
      </c>
      <c r="J29" s="102" t="s">
        <v>8</v>
      </c>
      <c r="K29" s="102" t="s">
        <v>9</v>
      </c>
      <c r="L29" s="102" t="s">
        <v>10</v>
      </c>
      <c r="M29" s="102"/>
      <c r="N29" s="102"/>
      <c r="O29" s="102"/>
      <c r="P29" s="104" t="s">
        <v>11</v>
      </c>
      <c r="Q29" s="105" t="s">
        <v>130</v>
      </c>
      <c r="R29" s="105" t="s">
        <v>131</v>
      </c>
      <c r="S29" s="105" t="s">
        <v>132</v>
      </c>
    </row>
    <row r="30" spans="2:22" ht="14.5" customHeight="1">
      <c r="B30" s="118"/>
      <c r="C30" s="117"/>
      <c r="D30" s="118"/>
      <c r="E30" s="118"/>
      <c r="F30" s="179"/>
      <c r="G30" s="179"/>
      <c r="H30" s="179"/>
      <c r="I30" s="179"/>
      <c r="J30" s="102"/>
      <c r="K30" s="102"/>
      <c r="L30" s="102"/>
      <c r="M30" s="102"/>
      <c r="N30" s="102"/>
      <c r="O30" s="102"/>
      <c r="P30" s="104"/>
      <c r="Q30" s="105"/>
      <c r="R30" s="105"/>
      <c r="S30" s="105"/>
    </row>
    <row r="31" spans="2:22" ht="14.5" customHeight="1">
      <c r="B31" s="118"/>
      <c r="C31" s="117"/>
      <c r="D31" s="118"/>
      <c r="E31" s="118"/>
      <c r="F31" s="179"/>
      <c r="G31" s="179"/>
      <c r="H31" s="179"/>
      <c r="I31" s="179"/>
      <c r="J31" s="102"/>
      <c r="K31" s="102"/>
      <c r="L31" s="102"/>
      <c r="M31" s="102"/>
      <c r="N31" s="102"/>
      <c r="O31" s="102"/>
      <c r="P31" s="104"/>
      <c r="Q31" s="105"/>
      <c r="R31" s="105"/>
      <c r="S31" s="105"/>
    </row>
    <row r="32" spans="2:22" ht="31">
      <c r="B32" s="118"/>
      <c r="C32" s="117"/>
      <c r="D32" s="118"/>
      <c r="E32" s="118"/>
      <c r="F32" s="22" t="s">
        <v>133</v>
      </c>
      <c r="G32" s="22" t="s">
        <v>30</v>
      </c>
      <c r="H32" s="22" t="s">
        <v>69</v>
      </c>
      <c r="I32" s="179"/>
      <c r="J32" s="102"/>
      <c r="K32" s="102"/>
      <c r="L32" s="37" t="s">
        <v>2</v>
      </c>
      <c r="M32" s="37" t="s">
        <v>18</v>
      </c>
      <c r="N32" s="37" t="s">
        <v>20</v>
      </c>
      <c r="O32" s="37" t="s">
        <v>22</v>
      </c>
      <c r="P32" s="104"/>
      <c r="Q32" s="105"/>
      <c r="R32" s="105"/>
      <c r="S32" s="105"/>
      <c r="V32" s="87" t="s">
        <v>796</v>
      </c>
    </row>
    <row r="33" spans="2:22" ht="15.5">
      <c r="B33" s="180" t="s">
        <v>34</v>
      </c>
      <c r="C33" s="64" t="s">
        <v>79</v>
      </c>
      <c r="D33" s="65">
        <f>'LOOKUP  telda'!E7</f>
        <v>26</v>
      </c>
      <c r="E33" s="65">
        <f>'LOOKUP  telda'!F7+'LOOKUP  telda'!G7+'LOOKUP  telda'!H7</f>
        <v>3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4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1</v>
      </c>
      <c r="O33" s="65">
        <f>'LOOKUP  telda'!Y7</f>
        <v>0</v>
      </c>
      <c r="P33" s="65">
        <f>'LOOKUP  telda'!Z7</f>
        <v>11</v>
      </c>
      <c r="Q33" s="40">
        <f>T33</f>
        <v>0.5</v>
      </c>
      <c r="R33" s="40">
        <f>U33</f>
        <v>0.91666666666666663</v>
      </c>
      <c r="S33" s="40">
        <f>VLOOKUP(C33,Sheet3!$A$19:$G$81,7,FALSE)</f>
        <v>0.75</v>
      </c>
      <c r="T33" s="8">
        <f>IFERROR(P33/(D33-F33-K33-I33),0)</f>
        <v>0.5</v>
      </c>
      <c r="U33" s="8">
        <f>IFERROR(P33/(M33+N33+O33+P33),0)</f>
        <v>0.91666666666666663</v>
      </c>
      <c r="V33" t="str">
        <f>VLOOKUP(C33,Sheet5!$A$2:$J$270,8,FALSE)</f>
        <v>GIANYAR</v>
      </c>
    </row>
    <row r="34" spans="2:22" ht="15.5">
      <c r="B34" s="180"/>
      <c r="C34" s="64" t="s">
        <v>80</v>
      </c>
      <c r="D34" s="65">
        <f>'LOOKUP  telda'!E8</f>
        <v>1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0"/>
      <c r="C35" s="64" t="s">
        <v>81</v>
      </c>
      <c r="D35" s="65">
        <f>'LOOKUP  telda'!E9</f>
        <v>20</v>
      </c>
      <c r="E35" s="65">
        <f>'LOOKUP  telda'!F9+'LOOKUP  telda'!G9+'LOOKUP  telda'!H9</f>
        <v>0</v>
      </c>
      <c r="F35" s="65">
        <f>'LOOKUP  telda'!I9</f>
        <v>4</v>
      </c>
      <c r="G35" s="65">
        <f>'LOOKUP  telda'!AA9</f>
        <v>1</v>
      </c>
      <c r="H35" s="65">
        <f>'LOOKUP  telda'!AE9-'LOOKUP  telda'!AA9</f>
        <v>0</v>
      </c>
      <c r="I35" s="65">
        <f>'LOOKUP  telda'!AF9</f>
        <v>3</v>
      </c>
      <c r="J35" s="65">
        <f>'LOOKUP  telda'!J9</f>
        <v>1</v>
      </c>
      <c r="K35" s="65">
        <f>'LOOKUP  telda'!K9</f>
        <v>0</v>
      </c>
      <c r="L35" s="65">
        <f>'LOOKUP  telda'!L9</f>
        <v>0</v>
      </c>
      <c r="M35" s="65">
        <f>'LOOKUP  telda'!P9</f>
        <v>1</v>
      </c>
      <c r="N35" s="65">
        <f>'LOOKUP  telda'!X9</f>
        <v>3</v>
      </c>
      <c r="O35" s="65">
        <f>'LOOKUP  telda'!Y9</f>
        <v>0</v>
      </c>
      <c r="P35" s="65">
        <f>'LOOKUP  telda'!Z9</f>
        <v>7</v>
      </c>
      <c r="Q35" s="40">
        <f t="shared" si="4"/>
        <v>0.53846153846153844</v>
      </c>
      <c r="R35" s="40">
        <f t="shared" si="5"/>
        <v>0.63636363636363635</v>
      </c>
      <c r="S35" s="40">
        <f>VLOOKUP(C35,Sheet3!$A$19:$G$81,7,FALSE)</f>
        <v>0.8571428571428571</v>
      </c>
      <c r="T35" s="8">
        <f t="shared" si="6"/>
        <v>0.53846153846153844</v>
      </c>
      <c r="U35" s="8">
        <f t="shared" si="7"/>
        <v>0.63636363636363635</v>
      </c>
      <c r="V35" t="str">
        <f>VLOOKUP(C35,Sheet5!$A$2:$J$270,8,FALSE)</f>
        <v>JIMBARAN</v>
      </c>
    </row>
    <row r="36" spans="2:22" ht="15.5">
      <c r="B36" s="180"/>
      <c r="C36" s="64" t="s">
        <v>82</v>
      </c>
      <c r="D36" s="65">
        <f>'LOOKUP  telda'!E10</f>
        <v>18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2</v>
      </c>
      <c r="N36" s="65">
        <f>'LOOKUP  telda'!X10</f>
        <v>1</v>
      </c>
      <c r="O36" s="65">
        <f>'LOOKUP  telda'!Y10</f>
        <v>0</v>
      </c>
      <c r="P36" s="65">
        <f>'LOOKUP  telda'!Z10</f>
        <v>7</v>
      </c>
      <c r="Q36" s="40">
        <f t="shared" si="4"/>
        <v>0.5</v>
      </c>
      <c r="R36" s="40">
        <f t="shared" si="5"/>
        <v>0.7</v>
      </c>
      <c r="S36" s="40">
        <f>VLOOKUP(C36,Sheet3!$A$19:$G$81,7,FALSE)</f>
        <v>1</v>
      </c>
      <c r="T36" s="8">
        <f t="shared" si="6"/>
        <v>0.5</v>
      </c>
      <c r="U36" s="8">
        <f t="shared" si="7"/>
        <v>0.7</v>
      </c>
      <c r="V36" t="str">
        <f>VLOOKUP(C36,Sheet5!$A$2:$J$270,8,FALSE)</f>
        <v>KLUNGKUNG</v>
      </c>
    </row>
    <row r="37" spans="2:22" ht="15.5">
      <c r="B37" s="180"/>
      <c r="C37" s="64" t="s">
        <v>83</v>
      </c>
      <c r="D37" s="65">
        <f>'LOOKUP  telda'!E11</f>
        <v>18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2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15</v>
      </c>
      <c r="Q37" s="40">
        <f t="shared" si="4"/>
        <v>1</v>
      </c>
      <c r="R37" s="40">
        <f t="shared" si="5"/>
        <v>1</v>
      </c>
      <c r="S37" s="40">
        <f>VLOOKUP(C37,Sheet3!$A$19:$G$81,7,FALSE)</f>
        <v>1</v>
      </c>
      <c r="T37" s="8">
        <f t="shared" si="6"/>
        <v>1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80"/>
      <c r="C38" s="64" t="s">
        <v>84</v>
      </c>
      <c r="D38" s="65">
        <f>'LOOKUP  telda'!E12</f>
        <v>10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7</v>
      </c>
      <c r="Q38" s="40">
        <f t="shared" si="4"/>
        <v>0.875</v>
      </c>
      <c r="R38" s="40">
        <f t="shared" si="5"/>
        <v>1</v>
      </c>
      <c r="S38" s="40">
        <f>VLOOKUP(C38,Sheet3!$A$19:$G$81,7,FALSE)</f>
        <v>1</v>
      </c>
      <c r="T38" s="8">
        <f t="shared" si="6"/>
        <v>0.875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0"/>
      <c r="C39" s="64" t="s">
        <v>85</v>
      </c>
      <c r="D39" s="65">
        <f>'LOOKUP  telda'!E13</f>
        <v>50</v>
      </c>
      <c r="E39" s="65">
        <f>'LOOKUP  telda'!F13+'LOOKUP  telda'!G13+'LOOKUP  telda'!H13</f>
        <v>1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12</v>
      </c>
      <c r="I39" s="65">
        <f>'LOOKUP  telda'!AF13</f>
        <v>4</v>
      </c>
      <c r="J39" s="65">
        <f>'LOOKUP  telda'!J13</f>
        <v>1</v>
      </c>
      <c r="K39" s="65">
        <f>'LOOKUP  telda'!K13</f>
        <v>9</v>
      </c>
      <c r="L39" s="65">
        <f>'LOOKUP  telda'!L13</f>
        <v>0</v>
      </c>
      <c r="M39" s="65">
        <f>'LOOKUP  telda'!P13</f>
        <v>1</v>
      </c>
      <c r="N39" s="65">
        <f>'LOOKUP  telda'!X13</f>
        <v>3</v>
      </c>
      <c r="O39" s="65">
        <f>'LOOKUP  telda'!Y13</f>
        <v>0</v>
      </c>
      <c r="P39" s="65">
        <f>'LOOKUP  telda'!Z13</f>
        <v>17</v>
      </c>
      <c r="Q39" s="40">
        <f t="shared" si="4"/>
        <v>0.5</v>
      </c>
      <c r="R39" s="40">
        <f t="shared" si="5"/>
        <v>0.80952380952380953</v>
      </c>
      <c r="S39" s="40">
        <f>VLOOKUP(C39,Sheet3!$A$19:$G$81,7,FALSE)</f>
        <v>0.88235294117647056</v>
      </c>
      <c r="T39" s="8">
        <f t="shared" si="6"/>
        <v>0.5</v>
      </c>
      <c r="U39" s="8">
        <f t="shared" si="7"/>
        <v>0.80952380952380953</v>
      </c>
      <c r="V39" t="str">
        <f>VLOOKUP(C39,Sheet5!$A$2:$J$270,8,FALSE)</f>
        <v>TABANAN</v>
      </c>
    </row>
    <row r="40" spans="2:22" ht="15.5">
      <c r="B40" s="180"/>
      <c r="C40" s="64" t="s">
        <v>86</v>
      </c>
      <c r="D40" s="65">
        <f>'LOOKUP  telda'!E14</f>
        <v>23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5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3</v>
      </c>
      <c r="O40" s="65">
        <f>'LOOKUP  telda'!Y14</f>
        <v>0</v>
      </c>
      <c r="P40" s="65">
        <f>'LOOKUP  telda'!Z14</f>
        <v>12</v>
      </c>
      <c r="Q40" s="40">
        <f t="shared" si="4"/>
        <v>0.66666666666666663</v>
      </c>
      <c r="R40" s="40">
        <f t="shared" si="5"/>
        <v>0.75</v>
      </c>
      <c r="S40" s="40">
        <f>VLOOKUP(C40,Sheet3!$A$19:$G$81,7,FALSE)</f>
        <v>1</v>
      </c>
      <c r="T40" s="8">
        <f t="shared" si="6"/>
        <v>0.66666666666666663</v>
      </c>
      <c r="U40" s="8">
        <f t="shared" si="7"/>
        <v>0.75</v>
      </c>
      <c r="V40" t="str">
        <f>VLOOKUP(C40,Sheet5!$A$2:$J$270,8,FALSE)</f>
        <v>UBUNG</v>
      </c>
    </row>
    <row r="41" spans="2:22" ht="15.5">
      <c r="B41" s="181" t="s">
        <v>38</v>
      </c>
      <c r="C41" s="66" t="s">
        <v>87</v>
      </c>
      <c r="D41" s="67">
        <f>'LOOKUP  telda'!E15</f>
        <v>57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3</v>
      </c>
      <c r="I41" s="67">
        <f>'LOOKUP  telda'!AF15</f>
        <v>5</v>
      </c>
      <c r="J41" s="67">
        <f>'LOOKUP  telda'!J15</f>
        <v>5</v>
      </c>
      <c r="K41" s="67">
        <f>'LOOKUP  telda'!K15</f>
        <v>0</v>
      </c>
      <c r="L41" s="67">
        <f>'LOOKUP  telda'!L15</f>
        <v>0</v>
      </c>
      <c r="M41" s="67">
        <f>'LOOKUP  telda'!P15</f>
        <v>1</v>
      </c>
      <c r="N41" s="67">
        <f>'LOOKUP  telda'!X15</f>
        <v>0</v>
      </c>
      <c r="O41" s="67">
        <f>'LOOKUP  telda'!Y15</f>
        <v>0</v>
      </c>
      <c r="P41" s="67">
        <f>'LOOKUP  telda'!Z15</f>
        <v>39</v>
      </c>
      <c r="Q41" s="40">
        <f t="shared" si="4"/>
        <v>0.75</v>
      </c>
      <c r="R41" s="40">
        <f t="shared" si="5"/>
        <v>0.97499999999999998</v>
      </c>
      <c r="S41" s="40">
        <f>VLOOKUP(C41,Sheet3!$A$19:$G$81,7,FALSE)</f>
        <v>0.97499999999999998</v>
      </c>
      <c r="T41" s="8">
        <f t="shared" si="6"/>
        <v>0.75</v>
      </c>
      <c r="U41" s="8">
        <f t="shared" si="7"/>
        <v>0.97499999999999998</v>
      </c>
      <c r="V41" t="str">
        <f>VLOOKUP(C41,Sheet5!$A$2:$J$270,8,FALSE)</f>
        <v>BATU</v>
      </c>
    </row>
    <row r="42" spans="2:22" ht="15.5">
      <c r="B42" s="181"/>
      <c r="C42" s="66" t="s">
        <v>88</v>
      </c>
      <c r="D42" s="67">
        <f>'LOOKUP  telda'!E16</f>
        <v>13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13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1"/>
      <c r="C43" s="66" t="s">
        <v>89</v>
      </c>
      <c r="D43" s="67">
        <f>'LOOKUP  telda'!E17</f>
        <v>25</v>
      </c>
      <c r="E43" s="67">
        <f>'LOOKUP  telda'!F17+'LOOKUP  telda'!G17+'LOOKUP  telda'!H17</f>
        <v>0</v>
      </c>
      <c r="F43" s="67">
        <f>'LOOKUP  telda'!I17</f>
        <v>1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3</v>
      </c>
      <c r="J43" s="67">
        <f>'LOOKUP  telda'!J17</f>
        <v>1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20</v>
      </c>
      <c r="Q43" s="40">
        <f t="shared" si="4"/>
        <v>0.95238095238095233</v>
      </c>
      <c r="R43" s="40">
        <f t="shared" si="5"/>
        <v>1</v>
      </c>
      <c r="S43" s="40">
        <f>VLOOKUP(C43,Sheet3!$A$19:$G$81,7,FALSE)</f>
        <v>1</v>
      </c>
      <c r="T43" s="8">
        <f t="shared" si="6"/>
        <v>0.95238095238095233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81"/>
      <c r="C44" s="66" t="s">
        <v>90</v>
      </c>
      <c r="D44" s="67">
        <f>'LOOKUP  telda'!E18</f>
        <v>46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1</v>
      </c>
      <c r="J44" s="67">
        <f>'LOOKUP  telda'!J18</f>
        <v>1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1</v>
      </c>
      <c r="P44" s="67">
        <f>'LOOKUP  telda'!Z18</f>
        <v>40</v>
      </c>
      <c r="Q44" s="40">
        <f t="shared" si="4"/>
        <v>0.90909090909090906</v>
      </c>
      <c r="R44" s="40">
        <f t="shared" si="5"/>
        <v>0.95238095238095233</v>
      </c>
      <c r="S44" s="40">
        <f>VLOOKUP(C44,Sheet3!$A$19:$G$81,7,FALSE)</f>
        <v>0.95</v>
      </c>
      <c r="T44" s="8">
        <f t="shared" si="6"/>
        <v>0.90909090909090906</v>
      </c>
      <c r="U44" s="8">
        <f t="shared" si="7"/>
        <v>0.95238095238095233</v>
      </c>
      <c r="V44" t="str">
        <f>VLOOKUP(C44,Sheet5!$A$2:$J$270,8,FALSE)</f>
        <v>KEDIRI</v>
      </c>
    </row>
    <row r="45" spans="2:22" ht="15.5">
      <c r="B45" s="181"/>
      <c r="C45" s="66" t="s">
        <v>91</v>
      </c>
      <c r="D45" s="67">
        <f>'LOOKUP  telda'!E19</f>
        <v>51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4</v>
      </c>
      <c r="J45" s="67">
        <f>'LOOKUP  telda'!J19</f>
        <v>2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44</v>
      </c>
      <c r="Q45" s="40">
        <f t="shared" si="4"/>
        <v>0.93617021276595747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0.93617021276595747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81"/>
      <c r="C46" s="66" t="s">
        <v>92</v>
      </c>
      <c r="D46" s="67">
        <f>'LOOKUP  telda'!E20</f>
        <v>14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11</v>
      </c>
      <c r="Q46" s="40">
        <f t="shared" si="4"/>
        <v>0.84615384615384615</v>
      </c>
      <c r="R46" s="40">
        <f t="shared" si="5"/>
        <v>1</v>
      </c>
      <c r="S46" s="40">
        <f>VLOOKUP(C46,Sheet3!$A$19:$G$81,7,FALSE)</f>
        <v>0.95833333333333337</v>
      </c>
      <c r="T46" s="8">
        <f t="shared" si="6"/>
        <v>0.84615384615384615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1"/>
      <c r="C47" s="66" t="s">
        <v>93</v>
      </c>
      <c r="D47" s="67">
        <f>'LOOKUP  telda'!E21</f>
        <v>28</v>
      </c>
      <c r="E47" s="67">
        <f>'LOOKUP  telda'!F21+'LOOKUP  telda'!G21+'LOOKUP  telda'!H21</f>
        <v>2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2</v>
      </c>
      <c r="J47" s="67">
        <f>'LOOKUP  telda'!J21</f>
        <v>1</v>
      </c>
      <c r="K47" s="67">
        <f>'LOOKUP  telda'!K21</f>
        <v>2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19</v>
      </c>
      <c r="Q47" s="40">
        <f t="shared" si="4"/>
        <v>0.79166666666666663</v>
      </c>
      <c r="R47" s="40">
        <f t="shared" si="5"/>
        <v>0.95</v>
      </c>
      <c r="S47" s="40">
        <f>VLOOKUP(C47,Sheet3!$A$19:$G$81,7,FALSE)</f>
        <v>0.94736842105263153</v>
      </c>
      <c r="T47" s="8">
        <f t="shared" si="6"/>
        <v>0.79166666666666663</v>
      </c>
      <c r="U47" s="8">
        <f t="shared" si="7"/>
        <v>0.95</v>
      </c>
      <c r="V47" t="str">
        <f>VLOOKUP(C47,Sheet5!$A$2:$J$270,8,FALSE)</f>
        <v>NGANJUK</v>
      </c>
    </row>
    <row r="48" spans="2:22" ht="15.5">
      <c r="B48" s="181"/>
      <c r="C48" s="66" t="s">
        <v>94</v>
      </c>
      <c r="D48" s="67">
        <f>'LOOKUP  telda'!E22</f>
        <v>13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11</v>
      </c>
      <c r="Q48" s="40">
        <f t="shared" si="4"/>
        <v>0.84615384615384615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0.84615384615384615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1"/>
      <c r="C49" s="66" t="s">
        <v>95</v>
      </c>
      <c r="D49" s="67">
        <f>'LOOKUP  telda'!E23</f>
        <v>24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20</v>
      </c>
      <c r="Q49" s="40">
        <f t="shared" si="4"/>
        <v>0.95238095238095233</v>
      </c>
      <c r="R49" s="40">
        <f t="shared" si="5"/>
        <v>1</v>
      </c>
      <c r="S49" s="40">
        <f>VLOOKUP(C49,Sheet3!$A$19:$G$81,7,FALSE)</f>
        <v>0.9642857142857143</v>
      </c>
      <c r="T49" s="8">
        <f t="shared" si="6"/>
        <v>0.95238095238095233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1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8</v>
      </c>
      <c r="Q50" s="40">
        <f t="shared" si="4"/>
        <v>0.8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1"/>
      <c r="C51" s="66" t="s">
        <v>97</v>
      </c>
      <c r="D51" s="67">
        <f>'LOOKUP  telda'!E25</f>
        <v>27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17</v>
      </c>
      <c r="Q51" s="40">
        <f t="shared" si="4"/>
        <v>0.80952380952380953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0.80952380952380953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1"/>
      <c r="C52" s="66" t="s">
        <v>98</v>
      </c>
      <c r="D52" s="67">
        <f>'LOOKUP  telda'!E26</f>
        <v>18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13</v>
      </c>
      <c r="Q52" s="40">
        <f t="shared" si="4"/>
        <v>0.8125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0.8125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2" t="s">
        <v>42</v>
      </c>
      <c r="C53" s="62" t="s">
        <v>99</v>
      </c>
      <c r="D53" s="63">
        <f>'LOOKUP  telda'!E27</f>
        <v>22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2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17</v>
      </c>
      <c r="Q53" s="40">
        <f t="shared" si="4"/>
        <v>0.77272727272727271</v>
      </c>
      <c r="R53" s="40">
        <f t="shared" si="5"/>
        <v>1</v>
      </c>
      <c r="S53" s="40">
        <f>VLOOKUP(C53,Sheet3!$A$19:$G$81,7,FALSE)</f>
        <v>1</v>
      </c>
      <c r="T53" s="8">
        <f t="shared" si="6"/>
        <v>0.77272727272727271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82"/>
      <c r="C54" s="62" t="s">
        <v>100</v>
      </c>
      <c r="D54" s="63">
        <f>'LOOKUP  telda'!E28</f>
        <v>17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16</v>
      </c>
      <c r="Q54" s="40">
        <f t="shared" si="4"/>
        <v>0.94117647058823528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0.94117647058823528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2"/>
      <c r="C55" s="62" t="s">
        <v>101</v>
      </c>
      <c r="D55" s="63">
        <f>'LOOKUP  telda'!E29</f>
        <v>44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3</v>
      </c>
      <c r="J55" s="63">
        <f>'LOOKUP  telda'!J29</f>
        <v>1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1</v>
      </c>
      <c r="O55" s="63">
        <f>'LOOKUP  telda'!Y29</f>
        <v>0</v>
      </c>
      <c r="P55" s="63">
        <f>'LOOKUP  telda'!Z29</f>
        <v>35</v>
      </c>
      <c r="Q55" s="40">
        <f t="shared" si="4"/>
        <v>0.875</v>
      </c>
      <c r="R55" s="40">
        <f t="shared" si="5"/>
        <v>0.97222222222222221</v>
      </c>
      <c r="S55" s="40" t="e">
        <f>VLOOKUP(C55,Sheet3!$A$19:$G$81,7,FALSE)</f>
        <v>#N/A</v>
      </c>
      <c r="T55" s="8">
        <f t="shared" si="6"/>
        <v>0.875</v>
      </c>
      <c r="U55" s="8">
        <f t="shared" si="7"/>
        <v>0.97222222222222221</v>
      </c>
      <c r="V55" t="str">
        <f>VLOOKUP(C55,Sheet5!$A$2:$J$270,8,FALSE)</f>
        <v>SIDOARJO</v>
      </c>
    </row>
    <row r="56" spans="2:22" ht="15.5">
      <c r="B56" s="182"/>
      <c r="C56" s="62" t="s">
        <v>102</v>
      </c>
      <c r="D56" s="63">
        <f>'LOOKUP  telda'!E30</f>
        <v>17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14</v>
      </c>
      <c r="Q56" s="40">
        <f t="shared" si="4"/>
        <v>0.875</v>
      </c>
      <c r="R56" s="40">
        <f t="shared" si="5"/>
        <v>1</v>
      </c>
      <c r="S56" s="40">
        <f>VLOOKUP(C56,Sheet3!$A$19:$G$81,7,FALSE)</f>
        <v>1</v>
      </c>
      <c r="T56" s="8">
        <f t="shared" si="6"/>
        <v>0.875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2"/>
      <c r="C57" s="62" t="s">
        <v>103</v>
      </c>
      <c r="D57" s="63">
        <f>'LOOKUP  telda'!E31</f>
        <v>25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20</v>
      </c>
      <c r="Q57" s="40">
        <f t="shared" si="4"/>
        <v>0.95238095238095233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0.95238095238095233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2"/>
      <c r="C58" s="62" t="s">
        <v>104</v>
      </c>
      <c r="D58" s="63">
        <f>'LOOKUP  telda'!E32</f>
        <v>17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11</v>
      </c>
      <c r="Q58" s="40">
        <f t="shared" si="4"/>
        <v>0.84615384615384615</v>
      </c>
      <c r="R58" s="40">
        <f t="shared" si="5"/>
        <v>0.84615384615384615</v>
      </c>
      <c r="S58" s="40" t="e">
        <f>VLOOKUP(C58,Sheet3!$A$19:$G$81,7,FALSE)</f>
        <v>#N/A</v>
      </c>
      <c r="T58" s="8">
        <f t="shared" si="6"/>
        <v>0.84615384615384615</v>
      </c>
      <c r="U58" s="8">
        <f t="shared" si="7"/>
        <v>0.84615384615384615</v>
      </c>
      <c r="V58" t="str">
        <f>VLOOKUP(C58,Sheet5!$A$2:$J$270,8,FALSE)</f>
        <v>PROBOLINGGO</v>
      </c>
    </row>
    <row r="59" spans="2:22" ht="15.5">
      <c r="B59" s="182"/>
      <c r="C59" s="62" t="s">
        <v>105</v>
      </c>
      <c r="D59" s="63">
        <f>'LOOKUP  telda'!E33</f>
        <v>35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30</v>
      </c>
      <c r="Q59" s="40">
        <f t="shared" si="4"/>
        <v>0.967741935483871</v>
      </c>
      <c r="R59" s="40">
        <f t="shared" si="5"/>
        <v>1</v>
      </c>
      <c r="S59" s="40">
        <f>VLOOKUP(C59,Sheet3!$A$19:$G$81,7,FALSE)</f>
        <v>1</v>
      </c>
      <c r="T59" s="8">
        <f t="shared" si="6"/>
        <v>0.967741935483871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82"/>
      <c r="C60" s="62" t="s">
        <v>106</v>
      </c>
      <c r="D60" s="63">
        <f>'LOOKUP  telda'!E34</f>
        <v>33</v>
      </c>
      <c r="E60" s="63">
        <f>'LOOKUP  telda'!F34+'LOOKUP  telda'!G34+'LOOKUP  telda'!H34</f>
        <v>3</v>
      </c>
      <c r="F60" s="63">
        <f>'LOOKUP  telda'!I34</f>
        <v>3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2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1</v>
      </c>
      <c r="O60" s="63">
        <f>'LOOKUP  telda'!Y34</f>
        <v>0</v>
      </c>
      <c r="P60" s="63">
        <f>'LOOKUP  telda'!Z34</f>
        <v>19</v>
      </c>
      <c r="Q60" s="40">
        <f t="shared" si="4"/>
        <v>0.6785714285714286</v>
      </c>
      <c r="R60" s="40">
        <f t="shared" si="5"/>
        <v>0.95</v>
      </c>
      <c r="S60" s="40">
        <f>VLOOKUP(C60,Sheet3!$A$19:$G$81,7,FALSE)</f>
        <v>1</v>
      </c>
      <c r="T60" s="8">
        <f t="shared" si="6"/>
        <v>0.6785714285714286</v>
      </c>
      <c r="U60" s="8">
        <f t="shared" si="7"/>
        <v>0.95</v>
      </c>
      <c r="V60" t="str">
        <f>VLOOKUP(C60,Sheet5!$A$2:$J$270,8,FALSE)</f>
        <v>PASURUAN</v>
      </c>
    </row>
    <row r="61" spans="2:22" ht="15.5">
      <c r="B61" s="182"/>
      <c r="C61" s="62" t="s">
        <v>107</v>
      </c>
      <c r="D61" s="63">
        <f>'LOOKUP  telda'!E35</f>
        <v>33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2</v>
      </c>
      <c r="K61" s="63">
        <f>'LOOKUP  telda'!K35</f>
        <v>0</v>
      </c>
      <c r="L61" s="63">
        <f>'LOOKUP  telda'!L35</f>
        <v>0</v>
      </c>
      <c r="M61" s="63">
        <f>'LOOKUP  telda'!P35</f>
        <v>1</v>
      </c>
      <c r="N61" s="63">
        <f>'LOOKUP  telda'!X35</f>
        <v>2</v>
      </c>
      <c r="O61" s="63">
        <f>'LOOKUP  telda'!Y35</f>
        <v>0</v>
      </c>
      <c r="P61" s="63">
        <f>'LOOKUP  telda'!Z35</f>
        <v>25</v>
      </c>
      <c r="Q61" s="40">
        <f t="shared" si="4"/>
        <v>0.80645161290322576</v>
      </c>
      <c r="R61" s="40">
        <f t="shared" si="5"/>
        <v>0.8928571428571429</v>
      </c>
      <c r="S61" s="40">
        <f>VLOOKUP(C61,Sheet3!$A$19:$G$81,7,FALSE)</f>
        <v>0.97222222222222221</v>
      </c>
      <c r="T61" s="8">
        <f t="shared" si="6"/>
        <v>0.80645161290322576</v>
      </c>
      <c r="U61" s="8">
        <f t="shared" si="7"/>
        <v>0.8928571428571429</v>
      </c>
      <c r="V61" t="str">
        <f>VLOOKUP(C61,Sheet5!$A$2:$J$270,8,FALSE)</f>
        <v>PROBOLINGGO</v>
      </c>
    </row>
    <row r="62" spans="2:22" ht="15.5">
      <c r="B62" s="182"/>
      <c r="C62" s="62" t="s">
        <v>108</v>
      </c>
      <c r="D62" s="63">
        <f>'LOOKUP  telda'!E36</f>
        <v>7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1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5</v>
      </c>
      <c r="Q62" s="40">
        <f t="shared" si="4"/>
        <v>0.83333333333333337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0.83333333333333337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3" t="s">
        <v>70</v>
      </c>
      <c r="C63" s="68" t="s">
        <v>109</v>
      </c>
      <c r="D63" s="69">
        <f>'LOOKUP  telda'!E37</f>
        <v>4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1</v>
      </c>
      <c r="P63" s="69">
        <f>'LOOKUP  telda'!Z37</f>
        <v>2</v>
      </c>
      <c r="Q63" s="40">
        <f t="shared" si="4"/>
        <v>0.5</v>
      </c>
      <c r="R63" s="40">
        <f t="shared" si="5"/>
        <v>0.5</v>
      </c>
      <c r="S63" s="40">
        <f>VLOOKUP(C63,Sheet3!$A$19:$G$81,7,FALSE)</f>
        <v>0.5</v>
      </c>
      <c r="T63" s="8">
        <f t="shared" si="6"/>
        <v>0.5</v>
      </c>
      <c r="U63" s="8">
        <f t="shared" si="7"/>
        <v>0.5</v>
      </c>
      <c r="V63" t="str">
        <f>VLOOKUP(C63,Sheet5!$A$2:$J$270,8,FALSE)</f>
        <v>ATAMBUA</v>
      </c>
    </row>
    <row r="64" spans="2:22" ht="15.5">
      <c r="B64" s="183"/>
      <c r="C64" s="68" t="s">
        <v>110</v>
      </c>
      <c r="D64" s="69">
        <f>'LOOKUP  telda'!E38</f>
        <v>23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1</v>
      </c>
      <c r="K64" s="69">
        <f>'LOOKUP  telda'!K38</f>
        <v>0</v>
      </c>
      <c r="L64" s="69">
        <f>'LOOKUP  telda'!L38</f>
        <v>1</v>
      </c>
      <c r="M64" s="69">
        <f>'LOOKUP  telda'!P38</f>
        <v>1</v>
      </c>
      <c r="N64" s="69">
        <f>'LOOKUP  telda'!X38</f>
        <v>1</v>
      </c>
      <c r="O64" s="69">
        <f>'LOOKUP  telda'!Y38</f>
        <v>1</v>
      </c>
      <c r="P64" s="69">
        <f>'LOOKUP  telda'!Z38</f>
        <v>10</v>
      </c>
      <c r="Q64" s="40">
        <f t="shared" si="4"/>
        <v>0.625</v>
      </c>
      <c r="R64" s="40">
        <f t="shared" si="5"/>
        <v>0.76923076923076927</v>
      </c>
      <c r="S64" s="40">
        <f>VLOOKUP(C64,Sheet3!$A$19:$G$81,7,FALSE)</f>
        <v>0.54545454545454541</v>
      </c>
      <c r="T64" s="8">
        <f t="shared" si="6"/>
        <v>0.625</v>
      </c>
      <c r="U64" s="8">
        <f t="shared" si="7"/>
        <v>0.76923076923076927</v>
      </c>
      <c r="V64" t="str">
        <f>VLOOKUP(C64,Sheet5!$A$2:$J$270,8,FALSE)</f>
        <v>BIMA</v>
      </c>
    </row>
    <row r="65" spans="2:22" ht="15.5">
      <c r="B65" s="183"/>
      <c r="C65" s="68" t="s">
        <v>111</v>
      </c>
      <c r="D65" s="69">
        <f>'LOOKUP  telda'!E39</f>
        <v>15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1</v>
      </c>
      <c r="N65" s="69">
        <f>'LOOKUP  telda'!X39</f>
        <v>0</v>
      </c>
      <c r="O65" s="69">
        <f>'LOOKUP  telda'!Y39</f>
        <v>0</v>
      </c>
      <c r="P65" s="69">
        <f>'LOOKUP  telda'!Z39</f>
        <v>14</v>
      </c>
      <c r="Q65" s="40">
        <f t="shared" si="4"/>
        <v>0.93333333333333335</v>
      </c>
      <c r="R65" s="40">
        <f t="shared" si="5"/>
        <v>0.93333333333333335</v>
      </c>
      <c r="S65" s="40">
        <f>VLOOKUP(C65,Sheet3!$A$19:$G$81,7,FALSE)</f>
        <v>0.6428571428571429</v>
      </c>
      <c r="T65" s="8">
        <f t="shared" si="6"/>
        <v>0.93333333333333335</v>
      </c>
      <c r="U65" s="8">
        <f t="shared" si="7"/>
        <v>0.93333333333333335</v>
      </c>
      <c r="V65" t="str">
        <f>VLOOKUP(C65,Sheet5!$A$2:$J$270,8,FALSE)</f>
        <v>ENDE</v>
      </c>
    </row>
    <row r="66" spans="2:22" ht="29">
      <c r="B66" s="183"/>
      <c r="C66" s="68" t="s">
        <v>112</v>
      </c>
      <c r="D66" s="69">
        <f>'LOOKUP  telda'!E40</f>
        <v>39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7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3</v>
      </c>
      <c r="N66" s="69">
        <f>'LOOKUP  telda'!X40</f>
        <v>0</v>
      </c>
      <c r="O66" s="69">
        <f>'LOOKUP  telda'!Y40</f>
        <v>2</v>
      </c>
      <c r="P66" s="69">
        <f>'LOOKUP  telda'!Z40</f>
        <v>25</v>
      </c>
      <c r="Q66" s="40">
        <f t="shared" si="4"/>
        <v>0.78125</v>
      </c>
      <c r="R66" s="40">
        <f t="shared" si="5"/>
        <v>0.83333333333333337</v>
      </c>
      <c r="S66" s="40" t="e">
        <f>VLOOKUP(C66,Sheet3!$A$19:$G$81,7,FALSE)</f>
        <v>#N/A</v>
      </c>
      <c r="T66" s="8">
        <f t="shared" si="6"/>
        <v>0.78125</v>
      </c>
      <c r="U66" s="8">
        <f t="shared" si="7"/>
        <v>0.83333333333333337</v>
      </c>
      <c r="V66" t="str">
        <f>VLOOKUP(C66,Sheet5!$A$2:$J$270,8,FALSE)</f>
        <v>MATARAM</v>
      </c>
    </row>
    <row r="67" spans="2:22" ht="15.5">
      <c r="B67" s="183"/>
      <c r="C67" s="68" t="s">
        <v>113</v>
      </c>
      <c r="D67" s="69">
        <f>'LOOKUP  telda'!E41</f>
        <v>26</v>
      </c>
      <c r="E67" s="69">
        <f>'LOOKUP  telda'!F41+'LOOKUP  telda'!G41+'LOOKUP  telda'!H41</f>
        <v>0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4</v>
      </c>
      <c r="I67" s="69">
        <f>'LOOKUP  telda'!AF41</f>
        <v>0</v>
      </c>
      <c r="J67" s="69">
        <f>'LOOKUP  telda'!J41</f>
        <v>0</v>
      </c>
      <c r="K67" s="69">
        <f>'LOOKUP  telda'!K41</f>
        <v>3</v>
      </c>
      <c r="L67" s="69">
        <f>'LOOKUP  telda'!L41</f>
        <v>0</v>
      </c>
      <c r="M67" s="69">
        <f>'LOOKUP  telda'!P41</f>
        <v>2</v>
      </c>
      <c r="N67" s="69">
        <f>'LOOKUP  telda'!X41</f>
        <v>2</v>
      </c>
      <c r="O67" s="69">
        <f>'LOOKUP  telda'!Y41</f>
        <v>0</v>
      </c>
      <c r="P67" s="69">
        <f>'LOOKUP  telda'!Z41</f>
        <v>14</v>
      </c>
      <c r="Q67" s="40">
        <f t="shared" si="4"/>
        <v>0.63636363636363635</v>
      </c>
      <c r="R67" s="40">
        <f t="shared" si="5"/>
        <v>0.77777777777777779</v>
      </c>
      <c r="S67" s="40">
        <f>VLOOKUP(C67,Sheet3!$A$19:$G$81,7,FALSE)</f>
        <v>0.14285714285714285</v>
      </c>
      <c r="T67" s="8">
        <f t="shared" si="6"/>
        <v>0.63636363636363635</v>
      </c>
      <c r="U67" s="8">
        <f t="shared" si="7"/>
        <v>0.77777777777777779</v>
      </c>
      <c r="V67" t="str">
        <f>VLOOKUP(C67,Sheet5!$A$2:$J$270,8,FALSE)</f>
        <v>KUPANG</v>
      </c>
    </row>
    <row r="68" spans="2:22" ht="15.5">
      <c r="B68" s="183"/>
      <c r="C68" s="68" t="s">
        <v>114</v>
      </c>
      <c r="D68" s="69">
        <f>'LOOKUP  telda'!E42</f>
        <v>15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1</v>
      </c>
      <c r="P68" s="69">
        <f>'LOOKUP  telda'!Z42</f>
        <v>10</v>
      </c>
      <c r="Q68" s="40">
        <f t="shared" si="4"/>
        <v>0.76923076923076927</v>
      </c>
      <c r="R68" s="40">
        <f t="shared" si="5"/>
        <v>0.83333333333333337</v>
      </c>
      <c r="S68" s="40">
        <f>VLOOKUP(C68,Sheet3!$A$19:$G$81,7,FALSE)</f>
        <v>0.63636363636363635</v>
      </c>
      <c r="T68" s="8">
        <f t="shared" si="6"/>
        <v>0.76923076923076927</v>
      </c>
      <c r="U68" s="8">
        <f t="shared" si="7"/>
        <v>0.83333333333333337</v>
      </c>
      <c r="V68" t="str">
        <f>VLOOKUP(C68,Sheet5!$A$2:$J$270,8,FALSE)</f>
        <v>LABOAN BAJO</v>
      </c>
    </row>
    <row r="69" spans="2:22" ht="29">
      <c r="B69" s="183"/>
      <c r="C69" s="68" t="s">
        <v>115</v>
      </c>
      <c r="D69" s="69">
        <f>'LOOKUP  telda'!E43</f>
        <v>47</v>
      </c>
      <c r="E69" s="69">
        <f>'LOOKUP  telda'!F43+'LOOKUP  telda'!G43+'LOOKUP  telda'!H43</f>
        <v>11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4</v>
      </c>
      <c r="J69" s="69">
        <f>'LOOKUP  telda'!J43</f>
        <v>1</v>
      </c>
      <c r="K69" s="69">
        <f>'LOOKUP  telda'!K43</f>
        <v>1</v>
      </c>
      <c r="L69" s="69">
        <f>'LOOKUP  telda'!L43</f>
        <v>0</v>
      </c>
      <c r="M69" s="69">
        <f>'LOOKUP  telda'!P43</f>
        <v>3</v>
      </c>
      <c r="N69" s="69">
        <f>'LOOKUP  telda'!X43</f>
        <v>2</v>
      </c>
      <c r="O69" s="69">
        <f>'LOOKUP  telda'!Y43</f>
        <v>0</v>
      </c>
      <c r="P69" s="69">
        <f>'LOOKUP  telda'!Z43</f>
        <v>23</v>
      </c>
      <c r="Q69" s="40">
        <f t="shared" si="4"/>
        <v>0.57499999999999996</v>
      </c>
      <c r="R69" s="40">
        <f t="shared" si="5"/>
        <v>0.8214285714285714</v>
      </c>
      <c r="S69" s="40" t="e">
        <f>VLOOKUP(C69,Sheet3!$A$19:$G$81,7,FALSE)</f>
        <v>#N/A</v>
      </c>
      <c r="T69" s="8">
        <f t="shared" si="6"/>
        <v>0.57499999999999996</v>
      </c>
      <c r="U69" s="8">
        <f t="shared" si="7"/>
        <v>0.8214285714285714</v>
      </c>
      <c r="V69" t="str">
        <f>VLOOKUP(C69,Sheet5!$A$2:$J$270,8,FALSE)</f>
        <v>SELONG</v>
      </c>
    </row>
    <row r="70" spans="2:22" ht="15.5">
      <c r="B70" s="183"/>
      <c r="C70" s="68" t="s">
        <v>116</v>
      </c>
      <c r="D70" s="69">
        <f>'LOOKUP  telda'!E44</f>
        <v>40</v>
      </c>
      <c r="E70" s="69">
        <f>'LOOKUP  telda'!F44+'LOOKUP  telda'!G44+'LOOKUP  telda'!H44</f>
        <v>0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9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4</v>
      </c>
      <c r="N70" s="69">
        <f>'LOOKUP  telda'!X44</f>
        <v>0</v>
      </c>
      <c r="O70" s="69">
        <f>'LOOKUP  telda'!Y44</f>
        <v>0</v>
      </c>
      <c r="P70" s="69">
        <f>'LOOKUP  telda'!Z44</f>
        <v>24</v>
      </c>
      <c r="Q70" s="40">
        <f t="shared" si="4"/>
        <v>0.82758620689655171</v>
      </c>
      <c r="R70" s="40">
        <f t="shared" si="5"/>
        <v>0.8571428571428571</v>
      </c>
      <c r="S70" s="40" t="e">
        <f>VLOOKUP(C70,Sheet3!$A$19:$G$81,7,FALSE)</f>
        <v>#N/A</v>
      </c>
      <c r="T70" s="8">
        <f t="shared" si="6"/>
        <v>0.82758620689655171</v>
      </c>
      <c r="U70" s="8">
        <f t="shared" si="7"/>
        <v>0.8571428571428571</v>
      </c>
      <c r="V70" t="str">
        <f>VLOOKUP(C70,Sheet5!$A$2:$J$270,8,FALSE)</f>
        <v>SELONG</v>
      </c>
    </row>
    <row r="71" spans="2:22" ht="15.5">
      <c r="B71" s="183"/>
      <c r="C71" s="68" t="s">
        <v>117</v>
      </c>
      <c r="D71" s="69">
        <f>'LOOKUP  telda'!E45</f>
        <v>10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1</v>
      </c>
      <c r="O71" s="69">
        <f>'LOOKUP  telda'!Y45</f>
        <v>0</v>
      </c>
      <c r="P71" s="69">
        <f>'LOOKUP  telda'!Z45</f>
        <v>6</v>
      </c>
      <c r="Q71" s="40">
        <f t="shared" si="4"/>
        <v>0.6</v>
      </c>
      <c r="R71" s="40">
        <f t="shared" si="5"/>
        <v>0.66666666666666663</v>
      </c>
      <c r="S71" s="40">
        <f>VLOOKUP(C71,Sheet3!$A$19:$G$81,7,FALSE)</f>
        <v>0.33333333333333331</v>
      </c>
      <c r="T71" s="8">
        <f t="shared" si="6"/>
        <v>0.6</v>
      </c>
      <c r="U71" s="8">
        <f t="shared" si="7"/>
        <v>0.66666666666666663</v>
      </c>
      <c r="V71" t="str">
        <f>VLOOKUP(C71,Sheet5!$A$2:$J$270,8,FALSE)</f>
        <v>MAUMERE</v>
      </c>
    </row>
    <row r="72" spans="2:22" ht="15.5">
      <c r="B72" s="183"/>
      <c r="C72" s="68" t="s">
        <v>118</v>
      </c>
      <c r="D72" s="69">
        <f>'LOOKUP  telda'!E46</f>
        <v>61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15</v>
      </c>
      <c r="J72" s="69">
        <f>'LOOKUP  telda'!J46</f>
        <v>4</v>
      </c>
      <c r="K72" s="69">
        <f>'LOOKUP  telda'!K46</f>
        <v>0</v>
      </c>
      <c r="L72" s="69">
        <f>'LOOKUP  telda'!L46</f>
        <v>0</v>
      </c>
      <c r="M72" s="69">
        <f>'LOOKUP  telda'!P46</f>
        <v>2</v>
      </c>
      <c r="N72" s="69">
        <f>'LOOKUP  telda'!X46</f>
        <v>2</v>
      </c>
      <c r="O72" s="69">
        <f>'LOOKUP  telda'!Y46</f>
        <v>0</v>
      </c>
      <c r="P72" s="69">
        <f>'LOOKUP  telda'!Z46</f>
        <v>32</v>
      </c>
      <c r="Q72" s="40">
        <f t="shared" si="4"/>
        <v>0.72727272727272729</v>
      </c>
      <c r="R72" s="40">
        <f t="shared" si="5"/>
        <v>0.88888888888888884</v>
      </c>
      <c r="S72" s="40">
        <f>VLOOKUP(C72,Sheet3!$A$19:$G$81,7,FALSE)</f>
        <v>0.84848484848484851</v>
      </c>
      <c r="T72" s="8">
        <f t="shared" si="6"/>
        <v>0.72727272727272729</v>
      </c>
      <c r="U72" s="8">
        <f t="shared" si="7"/>
        <v>0.88888888888888884</v>
      </c>
      <c r="V72" t="str">
        <f>VLOOKUP(C72,Sheet5!$A$2:$J$270,8,FALSE)</f>
        <v>SUMBAWA</v>
      </c>
    </row>
    <row r="73" spans="2:22" ht="15.5">
      <c r="B73" s="183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1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3"/>
      <c r="C74" s="68" t="s">
        <v>120</v>
      </c>
      <c r="D74" s="69">
        <f>'LOOKUP  telda'!E48</f>
        <v>6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0.8</v>
      </c>
      <c r="R74" s="40">
        <f t="shared" si="5"/>
        <v>0.8</v>
      </c>
      <c r="S74" s="40">
        <f>VLOOKUP(C74,Sheet3!$A$19:$G$81,7,FALSE)</f>
        <v>0.8</v>
      </c>
      <c r="T74" s="8">
        <f t="shared" si="6"/>
        <v>0.8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84" t="s">
        <v>55</v>
      </c>
      <c r="C75" s="70" t="s">
        <v>121</v>
      </c>
      <c r="D75" s="99">
        <f>'LOOKUP  telda'!E49</f>
        <v>38</v>
      </c>
      <c r="E75" s="99">
        <f>'LOOKUP  telda'!F49+'LOOKUP  telda'!G49+'LOOKUP  telda'!H49</f>
        <v>2</v>
      </c>
      <c r="F75" s="99">
        <f>'LOOKUP  telda'!I49</f>
        <v>3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6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24</v>
      </c>
      <c r="Q75" s="40">
        <f t="shared" si="4"/>
        <v>0.82758620689655171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0.82758620689655171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84"/>
      <c r="C76" s="70" t="s">
        <v>122</v>
      </c>
      <c r="D76" s="99">
        <f>'LOOKUP  telda'!E50</f>
        <v>73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15</v>
      </c>
      <c r="J76" s="99">
        <f>'LOOKUP  telda'!J50</f>
        <v>4</v>
      </c>
      <c r="K76" s="99">
        <f>'LOOKUP  telda'!K50</f>
        <v>1</v>
      </c>
      <c r="L76" s="99">
        <f>'LOOKUP  telda'!L50</f>
        <v>1</v>
      </c>
      <c r="M76" s="99">
        <f>'LOOKUP  telda'!P50</f>
        <v>2</v>
      </c>
      <c r="N76" s="99">
        <f>'LOOKUP  telda'!X50</f>
        <v>2</v>
      </c>
      <c r="O76" s="99">
        <f>'LOOKUP  telda'!Y50</f>
        <v>0</v>
      </c>
      <c r="P76" s="99">
        <f>'LOOKUP  telda'!Z50</f>
        <v>45</v>
      </c>
      <c r="Q76" s="40">
        <f t="shared" si="4"/>
        <v>0.8035714285714286</v>
      </c>
      <c r="R76" s="40">
        <f t="shared" si="5"/>
        <v>0.91836734693877553</v>
      </c>
      <c r="S76" s="40">
        <f>VLOOKUP(C76,Sheet3!$A$19:$G$81,7,FALSE)</f>
        <v>0.98630136986301364</v>
      </c>
      <c r="T76" s="8">
        <f t="shared" si="6"/>
        <v>0.8035714285714286</v>
      </c>
      <c r="U76" s="8">
        <f t="shared" si="7"/>
        <v>0.91836734693877553</v>
      </c>
      <c r="V76" t="str">
        <f>VLOOKUP(C76,Sheet5!$A$2:$J$270,8,FALSE)</f>
        <v>GRESIK</v>
      </c>
    </row>
    <row r="77" spans="2:22" ht="15.5">
      <c r="B77" s="184"/>
      <c r="C77" s="70" t="s">
        <v>123</v>
      </c>
      <c r="D77" s="99">
        <f>'LOOKUP  telda'!E51</f>
        <v>31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7</v>
      </c>
      <c r="J77" s="99">
        <f>'LOOKUP  telda'!J51</f>
        <v>1</v>
      </c>
      <c r="K77" s="99">
        <f>'LOOKUP  telda'!K51</f>
        <v>0</v>
      </c>
      <c r="L77" s="99">
        <f>'LOOKUP  telda'!L51</f>
        <v>0</v>
      </c>
      <c r="M77" s="99">
        <f>'LOOKUP  telda'!P51</f>
        <v>1</v>
      </c>
      <c r="N77" s="99">
        <f>'LOOKUP  telda'!X51</f>
        <v>0</v>
      </c>
      <c r="O77" s="99">
        <f>'LOOKUP  telda'!Y51</f>
        <v>0</v>
      </c>
      <c r="P77" s="99">
        <f>'LOOKUP  telda'!Z51</f>
        <v>21</v>
      </c>
      <c r="Q77" s="40">
        <f t="shared" si="4"/>
        <v>0.91304347826086951</v>
      </c>
      <c r="R77" s="40">
        <f t="shared" si="5"/>
        <v>0.95454545454545459</v>
      </c>
      <c r="S77" s="40" t="e">
        <f>VLOOKUP(C77,Sheet3!$A$19:$G$81,7,FALSE)</f>
        <v>#N/A</v>
      </c>
      <c r="T77" s="8">
        <f t="shared" si="6"/>
        <v>0.91304347826086951</v>
      </c>
      <c r="U77" s="8">
        <f t="shared" si="7"/>
        <v>0.95454545454545459</v>
      </c>
      <c r="V77" t="str">
        <f>VLOOKUP(C77,Sheet5!$A$2:$J$270,8,FALSE)</f>
        <v>SURABAYA UTARA</v>
      </c>
    </row>
    <row r="78" spans="2:22" ht="15.5">
      <c r="B78" s="184"/>
      <c r="C78" s="70" t="s">
        <v>124</v>
      </c>
      <c r="D78" s="99">
        <f>'LOOKUP  telda'!E52</f>
        <v>47</v>
      </c>
      <c r="E78" s="99">
        <f>'LOOKUP  telda'!F52+'LOOKUP  telda'!G52+'LOOKUP  telda'!H52</f>
        <v>1</v>
      </c>
      <c r="F78" s="99">
        <f>'LOOKUP  telda'!I52</f>
        <v>3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11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1</v>
      </c>
      <c r="O78" s="99">
        <f>'LOOKUP  telda'!Y52</f>
        <v>0</v>
      </c>
      <c r="P78" s="99">
        <f>'LOOKUP  telda'!Z52</f>
        <v>30</v>
      </c>
      <c r="Q78" s="40">
        <f t="shared" si="4"/>
        <v>0.90909090909090906</v>
      </c>
      <c r="R78" s="40">
        <f t="shared" si="5"/>
        <v>0.967741935483871</v>
      </c>
      <c r="S78" s="40" t="e">
        <f>VLOOKUP(C78,Sheet3!$A$19:$G$81,7,FALSE)</f>
        <v>#N/A</v>
      </c>
      <c r="T78" s="8">
        <f t="shared" si="6"/>
        <v>0.90909090909090906</v>
      </c>
      <c r="U78" s="8">
        <f t="shared" si="7"/>
        <v>0.967741935483871</v>
      </c>
      <c r="V78" t="str">
        <f>VLOOKUP(C78,Sheet5!$A$2:$J$270,8,FALSE)</f>
        <v>SURABAYA SELATAN</v>
      </c>
    </row>
    <row r="79" spans="2:22" ht="15.5">
      <c r="B79" s="184"/>
      <c r="C79" s="70" t="s">
        <v>125</v>
      </c>
      <c r="D79" s="99">
        <f>'LOOKUP  telda'!E53</f>
        <v>45</v>
      </c>
      <c r="E79" s="99">
        <f>'LOOKUP  telda'!F53+'LOOKUP  telda'!G53+'LOOKUP  telda'!H53</f>
        <v>0</v>
      </c>
      <c r="F79" s="99">
        <f>'LOOKUP  telda'!I53</f>
        <v>6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5</v>
      </c>
      <c r="J79" s="99">
        <f>'LOOKUP  telda'!J53</f>
        <v>3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28</v>
      </c>
      <c r="Q79" s="40">
        <f t="shared" si="4"/>
        <v>0.84848484848484851</v>
      </c>
      <c r="R79" s="40">
        <f t="shared" si="5"/>
        <v>0.96551724137931039</v>
      </c>
      <c r="S79" s="40" t="e">
        <f>VLOOKUP(C79,Sheet3!$A$19:$G$81,7,FALSE)</f>
        <v>#N/A</v>
      </c>
      <c r="T79" s="8">
        <f t="shared" si="6"/>
        <v>0.84848484848484851</v>
      </c>
      <c r="U79" s="8">
        <f t="shared" si="7"/>
        <v>0.96551724137931039</v>
      </c>
      <c r="V79" t="str">
        <f>VLOOKUP(C79,Sheet5!$A$2:$J$270,8,FALSE)</f>
        <v>GRESIK</v>
      </c>
    </row>
    <row r="80" spans="2:22" ht="15.5">
      <c r="B80" s="184"/>
      <c r="C80" s="70" t="s">
        <v>126</v>
      </c>
      <c r="D80" s="99">
        <f>'LOOKUP  telda'!E54</f>
        <v>42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5</v>
      </c>
      <c r="J80" s="99">
        <f>'LOOKUP  telda'!J54</f>
        <v>5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30</v>
      </c>
      <c r="Q80" s="40">
        <f t="shared" si="4"/>
        <v>0.81081081081081086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0.81081081081081086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4"/>
      <c r="C81" s="70" t="s">
        <v>127</v>
      </c>
      <c r="D81" s="99">
        <f>'LOOKUP  telda'!E55</f>
        <v>54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10</v>
      </c>
      <c r="J81" s="99">
        <f>'LOOKUP  telda'!J55</f>
        <v>3</v>
      </c>
      <c r="K81" s="99">
        <f>'LOOKUP  telda'!K55</f>
        <v>0</v>
      </c>
      <c r="L81" s="99">
        <f>'LOOKUP  telda'!L55</f>
        <v>1</v>
      </c>
      <c r="M81" s="99">
        <f>'LOOKUP  telda'!P55</f>
        <v>2</v>
      </c>
      <c r="N81" s="99">
        <f>'LOOKUP  telda'!X55</f>
        <v>0</v>
      </c>
      <c r="O81" s="99">
        <f>'LOOKUP  telda'!Y55</f>
        <v>1</v>
      </c>
      <c r="P81" s="99">
        <f>'LOOKUP  telda'!Z55</f>
        <v>36</v>
      </c>
      <c r="Q81" s="40">
        <f t="shared" si="4"/>
        <v>0.81818181818181823</v>
      </c>
      <c r="R81" s="40">
        <f t="shared" si="5"/>
        <v>0.92307692307692313</v>
      </c>
      <c r="S81" s="40" t="e">
        <f>VLOOKUP(C81,Sheet3!$A$19:$G$81,7,FALSE)</f>
        <v>#N/A</v>
      </c>
      <c r="T81" s="8">
        <f t="shared" si="6"/>
        <v>0.81818181818181823</v>
      </c>
      <c r="U81" s="8">
        <f t="shared" si="7"/>
        <v>0.92307692307692313</v>
      </c>
      <c r="V81" t="str">
        <f>VLOOKUP(C81,Sheet5!$A$2:$J$270,8,FALSE)</f>
        <v>MADURA</v>
      </c>
    </row>
    <row r="82" spans="2:22" ht="15.5">
      <c r="B82" s="184"/>
      <c r="C82" s="70" t="s">
        <v>128</v>
      </c>
      <c r="D82" s="99">
        <f>'LOOKUP  telda'!E56</f>
        <v>53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10</v>
      </c>
      <c r="J82" s="99">
        <f>'LOOKUP  telda'!J56</f>
        <v>7</v>
      </c>
      <c r="K82" s="99">
        <f>'LOOKUP  telda'!K56</f>
        <v>1</v>
      </c>
      <c r="L82" s="99">
        <f>'LOOKUP  telda'!L56</f>
        <v>0</v>
      </c>
      <c r="M82" s="99">
        <f>'LOOKUP  telda'!P56</f>
        <v>1</v>
      </c>
      <c r="N82" s="99">
        <f>'LOOKUP  telda'!X56</f>
        <v>0</v>
      </c>
      <c r="O82" s="99">
        <f>'LOOKUP  telda'!Y56</f>
        <v>0</v>
      </c>
      <c r="P82" s="99">
        <f>'LOOKUP  telda'!Z56</f>
        <v>29</v>
      </c>
      <c r="Q82" s="40">
        <f t="shared" si="4"/>
        <v>0.74358974358974361</v>
      </c>
      <c r="R82" s="40">
        <f t="shared" si="5"/>
        <v>0.96666666666666667</v>
      </c>
      <c r="S82" s="40" t="e">
        <f>VLOOKUP(C82,Sheet3!$A$19:$G$81,7,FALSE)</f>
        <v>#N/A</v>
      </c>
      <c r="T82" s="8">
        <f t="shared" si="6"/>
        <v>0.74358974358974361</v>
      </c>
      <c r="U82" s="8">
        <f t="shared" si="7"/>
        <v>0.96666666666666667</v>
      </c>
      <c r="V82" t="str">
        <f>VLOOKUP(C82,Sheet5!$A$2:$J$270,8,FALSE)</f>
        <v>SURABAYA UTARA</v>
      </c>
    </row>
    <row r="83" spans="2:22" ht="15.5">
      <c r="B83" s="101" t="s">
        <v>62</v>
      </c>
      <c r="C83" s="101"/>
      <c r="D83" s="26">
        <f>SUM(D33:D82)</f>
        <v>1414</v>
      </c>
      <c r="E83" s="26">
        <f>SUM(E33:E82)</f>
        <v>31</v>
      </c>
      <c r="F83" s="26">
        <f>SUM(F33:F82)</f>
        <v>49</v>
      </c>
      <c r="G83" s="26">
        <f t="shared" ref="G83:P83" si="8">SUM(G33:G82)</f>
        <v>13</v>
      </c>
      <c r="H83" s="26">
        <f t="shared" si="8"/>
        <v>41</v>
      </c>
      <c r="I83" s="26">
        <f t="shared" si="8"/>
        <v>167</v>
      </c>
      <c r="J83" s="26">
        <f t="shared" si="8"/>
        <v>64</v>
      </c>
      <c r="K83" s="26">
        <f t="shared" si="8"/>
        <v>26</v>
      </c>
      <c r="L83" s="26">
        <f t="shared" si="8"/>
        <v>3</v>
      </c>
      <c r="M83" s="26">
        <f t="shared" si="8"/>
        <v>37</v>
      </c>
      <c r="N83" s="26">
        <f t="shared" si="8"/>
        <v>29</v>
      </c>
      <c r="O83" s="26">
        <f t="shared" si="8"/>
        <v>7</v>
      </c>
      <c r="P83" s="26">
        <f t="shared" si="8"/>
        <v>932</v>
      </c>
      <c r="Q83" s="41">
        <f>T83</f>
        <v>0.79522184300341292</v>
      </c>
      <c r="R83" s="41">
        <f>U83</f>
        <v>0.92736318407960194</v>
      </c>
      <c r="S83" s="41">
        <f>S15</f>
        <v>0.93418259023354566</v>
      </c>
      <c r="T83" s="8">
        <f>P83/(D83-F83-K83-I83)</f>
        <v>0.79522184300341292</v>
      </c>
      <c r="U83" s="8">
        <f>P83/(M83+N83+O83+P83)</f>
        <v>0.92736318407960194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4" t="str">
        <f ca="1">LAPORAN!C1</f>
        <v xml:space="preserve">PROVISIONING NEW SALES INDIBIZ TR3 JBN MTD H-1  2026-10-20 </v>
      </c>
      <c r="B1" s="114"/>
      <c r="C1" s="114"/>
      <c r="D1" s="114"/>
      <c r="E1" s="114"/>
      <c r="F1" s="114"/>
      <c r="G1" s="114"/>
      <c r="H1" s="114"/>
    </row>
    <row r="2" spans="1:8">
      <c r="A2" s="114" t="str">
        <f ca="1">LAPORAN!C2</f>
        <v xml:space="preserve">PERIODE ORDER &amp; PS : 2026-10-01 to  2026-10-20 </v>
      </c>
      <c r="B2" s="114"/>
      <c r="C2" s="114"/>
      <c r="D2" s="114"/>
      <c r="E2" s="114"/>
      <c r="F2" s="114"/>
      <c r="G2" s="114"/>
      <c r="H2" s="114"/>
    </row>
    <row r="3" spans="1:8">
      <c r="A3" s="114" t="str">
        <f>LAPORAN!C3</f>
        <v>Last update proses : 21-10-2026 13:04:03 WIB (Source: ETL XPRO)</v>
      </c>
      <c r="B3" s="114"/>
      <c r="C3" s="114"/>
      <c r="D3" s="114"/>
      <c r="E3" s="114"/>
      <c r="F3" s="114"/>
      <c r="G3" s="114"/>
      <c r="H3" s="114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166</v>
      </c>
      <c r="C6" s="4">
        <f>HARIAN!I10</f>
        <v>21</v>
      </c>
      <c r="D6" s="4">
        <f>HARIAN!P10</f>
        <v>77</v>
      </c>
      <c r="E6" s="77">
        <f t="shared" ref="E6:E11" si="0">C6/B6</f>
        <v>0.12650602409638553</v>
      </c>
      <c r="F6" s="78">
        <f>HARIAN!Q10</f>
        <v>0.61599999999999999</v>
      </c>
      <c r="G6" s="78">
        <f>HARIAN!R10</f>
        <v>0.81914893617021278</v>
      </c>
      <c r="H6" s="78">
        <f>HARIAN!S10</f>
        <v>0.92405063291139244</v>
      </c>
    </row>
    <row r="7" spans="1:8">
      <c r="A7" s="76" t="str">
        <f>HARIAN!C11</f>
        <v>JATIM BARAT</v>
      </c>
      <c r="B7" s="4">
        <f>HARIAN!D11</f>
        <v>326</v>
      </c>
      <c r="C7" s="4">
        <f>HARIAN!I11</f>
        <v>20</v>
      </c>
      <c r="D7" s="4">
        <f>HARIAN!P11</f>
        <v>255</v>
      </c>
      <c r="E7" s="77">
        <f t="shared" si="0"/>
        <v>6.1349693251533742E-2</v>
      </c>
      <c r="F7" s="78">
        <f>HARIAN!Q11</f>
        <v>0.86440677966101698</v>
      </c>
      <c r="G7" s="78">
        <f>HARIAN!R11</f>
        <v>0.98837209302325579</v>
      </c>
      <c r="H7" s="78">
        <f>HARIAN!S11</f>
        <v>0.97683397683397688</v>
      </c>
    </row>
    <row r="8" spans="1:8">
      <c r="A8" s="76" t="str">
        <f>HARIAN!C12</f>
        <v>JATIM TIMUR</v>
      </c>
      <c r="B8" s="4">
        <f>HARIAN!D12</f>
        <v>250</v>
      </c>
      <c r="C8" s="4">
        <f>HARIAN!I12</f>
        <v>15</v>
      </c>
      <c r="D8" s="4">
        <f>HARIAN!P12</f>
        <v>192</v>
      </c>
      <c r="E8" s="77">
        <f t="shared" si="0"/>
        <v>0.06</v>
      </c>
      <c r="F8" s="78">
        <f>HARIAN!Q12</f>
        <v>0.85333333333333339</v>
      </c>
      <c r="G8" s="78">
        <f>HARIAN!R12</f>
        <v>0.96482412060301503</v>
      </c>
      <c r="H8" s="78">
        <f>HARIAN!S12</f>
        <v>0.99481865284974091</v>
      </c>
    </row>
    <row r="9" spans="1:8">
      <c r="A9" s="76" t="str">
        <f>HARIAN!C13</f>
        <v>NUSA TENGGARA</v>
      </c>
      <c r="B9" s="4">
        <f>HARIAN!D13</f>
        <v>289</v>
      </c>
      <c r="C9" s="4">
        <f>HARIAN!I13</f>
        <v>42</v>
      </c>
      <c r="D9" s="4">
        <f>HARIAN!P13</f>
        <v>165</v>
      </c>
      <c r="E9" s="77">
        <f t="shared" si="0"/>
        <v>0.1453287197231834</v>
      </c>
      <c r="F9" s="78">
        <f>HARIAN!Q13</f>
        <v>0.70815450643776823</v>
      </c>
      <c r="G9" s="78">
        <f>HARIAN!R13</f>
        <v>0.82499999999999996</v>
      </c>
      <c r="H9" s="78">
        <f>HARIAN!S13</f>
        <v>0.7321428571428571</v>
      </c>
    </row>
    <row r="10" spans="1:8">
      <c r="A10" s="76" t="str">
        <f>HARIAN!C14</f>
        <v>SURAMADU</v>
      </c>
      <c r="B10" s="4">
        <f>HARIAN!D14</f>
        <v>383</v>
      </c>
      <c r="C10" s="4">
        <f>HARIAN!I14</f>
        <v>69</v>
      </c>
      <c r="D10" s="4">
        <f>HARIAN!P14</f>
        <v>243</v>
      </c>
      <c r="E10" s="77">
        <f t="shared" si="0"/>
        <v>0.18015665796344649</v>
      </c>
      <c r="F10" s="78">
        <f>HARIAN!Q14</f>
        <v>0.82653061224489799</v>
      </c>
      <c r="G10" s="78">
        <f>HARIAN!R14</f>
        <v>0.95294117647058818</v>
      </c>
      <c r="H10" s="78">
        <f>HARIAN!S14</f>
        <v>0.98353909465020573</v>
      </c>
    </row>
    <row r="11" spans="1:8">
      <c r="A11" s="79" t="str">
        <f>HARIAN!C15</f>
        <v>TOTAL</v>
      </c>
      <c r="B11" s="80">
        <f>HARIAN!D15</f>
        <v>1414</v>
      </c>
      <c r="C11" s="80">
        <f>HARIAN!I15</f>
        <v>167</v>
      </c>
      <c r="D11" s="80">
        <f>HARIAN!P15</f>
        <v>932</v>
      </c>
      <c r="E11" s="81">
        <f t="shared" si="0"/>
        <v>0.1181046676096181</v>
      </c>
      <c r="F11" s="82">
        <f>HARIAN!Q15</f>
        <v>0.79522184300341292</v>
      </c>
      <c r="G11" s="82">
        <f>HARIAN!R15</f>
        <v>0.92644135188866794</v>
      </c>
      <c r="H11" s="82">
        <f>HARIAN!S15</f>
        <v>0.93418259023354566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zoomScale="90" zoomScaleNormal="90" workbookViewId="0">
      <selection activeCell="C2" sqref="C2:R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8" t="str">
        <f ca="1">"PROVISIONING NEW SALES INDIBIZ TR3 JBN MTD H-1  "&amp;TEXT(TODAY()-1,"YYYY-MM-DD ")</f>
        <v xml:space="preserve">PROVISIONING NEW SALES INDIBIZ TR3 JBN MTD H-1  2026-10-20 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0"/>
    </row>
    <row r="2" spans="3:19" ht="18.5">
      <c r="C2" s="138" t="str">
        <f ca="1">"PERIODE ORDER &amp; PS : 2026-10-01 to  "&amp;TEXT(TODAY()-1,"YYYY-MM-DD ")</f>
        <v xml:space="preserve">PERIODE ORDER &amp; PS : 2026-10-01 to  2026-10-20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</row>
    <row r="3" spans="3:19" ht="15.5">
      <c r="C3" s="139" t="s">
        <v>10766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93"/>
    </row>
    <row r="5" spans="3:19" ht="15" customHeight="1">
      <c r="C5" s="140" t="s">
        <v>1</v>
      </c>
      <c r="D5" s="140" t="s">
        <v>129</v>
      </c>
      <c r="E5" s="140" t="s">
        <v>67</v>
      </c>
      <c r="F5" s="143" t="s">
        <v>12</v>
      </c>
      <c r="G5" s="144"/>
      <c r="H5" s="145"/>
      <c r="I5" s="152" t="s">
        <v>14</v>
      </c>
      <c r="J5" s="155" t="s">
        <v>8</v>
      </c>
      <c r="K5" s="155" t="s">
        <v>9</v>
      </c>
      <c r="L5" s="120" t="s">
        <v>10</v>
      </c>
      <c r="M5" s="121"/>
      <c r="N5" s="121"/>
      <c r="O5" s="122"/>
      <c r="P5" s="129" t="s">
        <v>11</v>
      </c>
      <c r="Q5" s="111" t="s">
        <v>130</v>
      </c>
      <c r="R5" s="111" t="s">
        <v>806</v>
      </c>
      <c r="S5" s="111" t="s">
        <v>807</v>
      </c>
    </row>
    <row r="6" spans="3:19" ht="6.75" customHeight="1">
      <c r="C6" s="141"/>
      <c r="D6" s="141"/>
      <c r="E6" s="141"/>
      <c r="F6" s="146"/>
      <c r="G6" s="147"/>
      <c r="H6" s="148"/>
      <c r="I6" s="153"/>
      <c r="J6" s="156"/>
      <c r="K6" s="156"/>
      <c r="L6" s="123"/>
      <c r="M6" s="124"/>
      <c r="N6" s="124"/>
      <c r="O6" s="125"/>
      <c r="P6" s="130"/>
      <c r="Q6" s="112"/>
      <c r="R6" s="112"/>
      <c r="S6" s="112"/>
    </row>
    <row r="7" spans="3:19" ht="4.5" customHeight="1">
      <c r="C7" s="141"/>
      <c r="D7" s="141"/>
      <c r="E7" s="141"/>
      <c r="F7" s="149"/>
      <c r="G7" s="150"/>
      <c r="H7" s="151"/>
      <c r="I7" s="153"/>
      <c r="J7" s="156"/>
      <c r="K7" s="156"/>
      <c r="L7" s="126"/>
      <c r="M7" s="127"/>
      <c r="N7" s="127"/>
      <c r="O7" s="128"/>
      <c r="P7" s="130"/>
      <c r="Q7" s="112"/>
      <c r="R7" s="112"/>
      <c r="S7" s="112"/>
    </row>
    <row r="8" spans="3:19" ht="45" customHeight="1">
      <c r="C8" s="142"/>
      <c r="D8" s="142"/>
      <c r="E8" s="142"/>
      <c r="F8" s="22" t="s">
        <v>133</v>
      </c>
      <c r="G8" s="22" t="s">
        <v>30</v>
      </c>
      <c r="H8" s="22" t="s">
        <v>69</v>
      </c>
      <c r="I8" s="154"/>
      <c r="J8" s="157"/>
      <c r="K8" s="157"/>
      <c r="L8" s="37" t="s">
        <v>2</v>
      </c>
      <c r="M8" s="37" t="s">
        <v>18</v>
      </c>
      <c r="N8" s="37" t="s">
        <v>20</v>
      </c>
      <c r="O8" s="37" t="s">
        <v>22</v>
      </c>
      <c r="P8" s="131"/>
      <c r="Q8" s="113"/>
      <c r="R8" s="113"/>
      <c r="S8" s="113"/>
    </row>
    <row r="9" spans="3:19" ht="15.5">
      <c r="C9" s="23" t="s">
        <v>34</v>
      </c>
      <c r="D9" s="24">
        <f>HARIAN!D10</f>
        <v>166</v>
      </c>
      <c r="E9" s="24">
        <f>HARIAN!E10</f>
        <v>6</v>
      </c>
      <c r="F9" s="24">
        <f>HARIAN!F10</f>
        <v>10</v>
      </c>
      <c r="G9" s="24">
        <f>HARIAN!G10</f>
        <v>2</v>
      </c>
      <c r="H9" s="24">
        <f>HARIAN!H10</f>
        <v>13</v>
      </c>
      <c r="I9" s="24">
        <f>HARIAN!I10</f>
        <v>21</v>
      </c>
      <c r="J9" s="24">
        <f>HARIAN!J10</f>
        <v>8</v>
      </c>
      <c r="K9" s="24">
        <f>HARIAN!K10</f>
        <v>10</v>
      </c>
      <c r="L9" s="24">
        <f>HARIAN!L10</f>
        <v>0</v>
      </c>
      <c r="M9" s="24">
        <f>HARIAN!M10</f>
        <v>6</v>
      </c>
      <c r="N9" s="24">
        <f>HARIAN!N10</f>
        <v>11</v>
      </c>
      <c r="O9" s="24">
        <f>HARIAN!O10</f>
        <v>0</v>
      </c>
      <c r="P9" s="24">
        <f>HARIAN!P10</f>
        <v>77</v>
      </c>
      <c r="Q9" s="40">
        <f>HARIAN!Q10</f>
        <v>0.61599999999999999</v>
      </c>
      <c r="R9" s="40">
        <f>HARIAN!R10</f>
        <v>0.81914893617021278</v>
      </c>
      <c r="S9" s="40">
        <f>HARIAN!S10</f>
        <v>0.92405063291139244</v>
      </c>
    </row>
    <row r="10" spans="3:19" ht="15.5">
      <c r="C10" s="23" t="s">
        <v>38</v>
      </c>
      <c r="D10" s="24">
        <f>HARIAN!D11</f>
        <v>326</v>
      </c>
      <c r="E10" s="24">
        <f>HARIAN!E11</f>
        <v>4</v>
      </c>
      <c r="F10" s="24">
        <f>HARIAN!F11</f>
        <v>6</v>
      </c>
      <c r="G10" s="24">
        <f>HARIAN!G11</f>
        <v>3</v>
      </c>
      <c r="H10" s="24">
        <f>HARIAN!H11</f>
        <v>11</v>
      </c>
      <c r="I10" s="24">
        <f>HARIAN!I11</f>
        <v>20</v>
      </c>
      <c r="J10" s="24">
        <f>HARIAN!J11</f>
        <v>13</v>
      </c>
      <c r="K10" s="24">
        <f>HARIAN!K11</f>
        <v>5</v>
      </c>
      <c r="L10" s="24">
        <f>HARIAN!L11</f>
        <v>0</v>
      </c>
      <c r="M10" s="24">
        <f>HARIAN!M11</f>
        <v>3</v>
      </c>
      <c r="N10" s="24">
        <f>HARIAN!N11</f>
        <v>0</v>
      </c>
      <c r="O10" s="24">
        <f>HARIAN!O11</f>
        <v>0</v>
      </c>
      <c r="P10" s="24">
        <f>HARIAN!P11</f>
        <v>255</v>
      </c>
      <c r="Q10" s="40">
        <f>HARIAN!Q11</f>
        <v>0.86440677966101698</v>
      </c>
      <c r="R10" s="40">
        <f>HARIAN!R11</f>
        <v>0.98837209302325579</v>
      </c>
      <c r="S10" s="40">
        <f>HARIAN!S11</f>
        <v>0.97683397683397688</v>
      </c>
    </row>
    <row r="11" spans="3:19" ht="15.5">
      <c r="C11" s="23" t="s">
        <v>42</v>
      </c>
      <c r="D11" s="24">
        <f>HARIAN!D12</f>
        <v>250</v>
      </c>
      <c r="E11" s="24">
        <f>HARIAN!E12</f>
        <v>3</v>
      </c>
      <c r="F11" s="24">
        <f>HARIAN!F12</f>
        <v>8</v>
      </c>
      <c r="G11" s="24">
        <f>HARIAN!G12</f>
        <v>5</v>
      </c>
      <c r="H11" s="24">
        <f>HARIAN!H12</f>
        <v>8</v>
      </c>
      <c r="I11" s="24">
        <f>HARIAN!I12</f>
        <v>15</v>
      </c>
      <c r="J11" s="24">
        <f>HARIAN!J12</f>
        <v>9</v>
      </c>
      <c r="K11" s="24">
        <f>HARIAN!K12</f>
        <v>2</v>
      </c>
      <c r="L11" s="24">
        <f>HARIAN!L12</f>
        <v>0</v>
      </c>
      <c r="M11" s="24">
        <f>HARIAN!M12</f>
        <v>1</v>
      </c>
      <c r="N11" s="24">
        <f>HARIAN!N12</f>
        <v>6</v>
      </c>
      <c r="O11" s="24">
        <f>HARIAN!O12</f>
        <v>0</v>
      </c>
      <c r="P11" s="24">
        <f>HARIAN!P12</f>
        <v>192</v>
      </c>
      <c r="Q11" s="40">
        <f>HARIAN!Q12</f>
        <v>0.85333333333333339</v>
      </c>
      <c r="R11" s="40">
        <f>HARIAN!R12</f>
        <v>0.96482412060301503</v>
      </c>
      <c r="S11" s="40">
        <f>HARIAN!S12</f>
        <v>0.99481865284974091</v>
      </c>
    </row>
    <row r="12" spans="3:19" ht="15.5">
      <c r="C12" s="23" t="s">
        <v>45</v>
      </c>
      <c r="D12" s="24">
        <f>HARIAN!D13</f>
        <v>289</v>
      </c>
      <c r="E12" s="24">
        <f>HARIAN!E13</f>
        <v>14</v>
      </c>
      <c r="F12" s="24">
        <f>HARIAN!F13</f>
        <v>8</v>
      </c>
      <c r="G12" s="24">
        <f>HARIAN!G13</f>
        <v>2</v>
      </c>
      <c r="H12" s="24">
        <f>HARIAN!H13</f>
        <v>5</v>
      </c>
      <c r="I12" s="24">
        <f>HARIAN!I13</f>
        <v>42</v>
      </c>
      <c r="J12" s="24">
        <f>HARIAN!J13</f>
        <v>9</v>
      </c>
      <c r="K12" s="24">
        <f>HARIAN!K13</f>
        <v>6</v>
      </c>
      <c r="L12" s="24">
        <f>HARIAN!L13</f>
        <v>1</v>
      </c>
      <c r="M12" s="24">
        <f>HARIAN!M13</f>
        <v>22</v>
      </c>
      <c r="N12" s="24">
        <f>HARIAN!N13</f>
        <v>8</v>
      </c>
      <c r="O12" s="24">
        <f>HARIAN!O13</f>
        <v>5</v>
      </c>
      <c r="P12" s="24">
        <f>HARIAN!P13</f>
        <v>165</v>
      </c>
      <c r="Q12" s="40">
        <f>HARIAN!Q13</f>
        <v>0.70815450643776823</v>
      </c>
      <c r="R12" s="40">
        <f>HARIAN!R13</f>
        <v>0.82499999999999996</v>
      </c>
      <c r="S12" s="40">
        <f>HARIAN!S13</f>
        <v>0.7321428571428571</v>
      </c>
    </row>
    <row r="13" spans="3:19" ht="15.5">
      <c r="C13" s="23" t="s">
        <v>55</v>
      </c>
      <c r="D13" s="24">
        <f>HARIAN!D14</f>
        <v>383</v>
      </c>
      <c r="E13" s="24">
        <f>HARIAN!E14</f>
        <v>4</v>
      </c>
      <c r="F13" s="24">
        <f>HARIAN!F14</f>
        <v>17</v>
      </c>
      <c r="G13" s="24">
        <f>HARIAN!G14</f>
        <v>1</v>
      </c>
      <c r="H13" s="24">
        <f>HARIAN!H14</f>
        <v>4</v>
      </c>
      <c r="I13" s="24">
        <f>HARIAN!I14</f>
        <v>69</v>
      </c>
      <c r="J13" s="24">
        <f>HARIAN!J14</f>
        <v>26</v>
      </c>
      <c r="K13" s="24">
        <f>HARIAN!K14</f>
        <v>3</v>
      </c>
      <c r="L13" s="24">
        <f>HARIAN!L14</f>
        <v>2</v>
      </c>
      <c r="M13" s="24">
        <f>HARIAN!M14</f>
        <v>7</v>
      </c>
      <c r="N13" s="24">
        <f>HARIAN!N14</f>
        <v>4</v>
      </c>
      <c r="O13" s="24">
        <f>HARIAN!O14</f>
        <v>1</v>
      </c>
      <c r="P13" s="24">
        <f>HARIAN!P14</f>
        <v>243</v>
      </c>
      <c r="Q13" s="40">
        <f>HARIAN!Q14</f>
        <v>0.82653061224489799</v>
      </c>
      <c r="R13" s="40">
        <f>HARIAN!R14</f>
        <v>0.95294117647058818</v>
      </c>
      <c r="S13" s="40">
        <f>HARIAN!S14</f>
        <v>0.98353909465020573</v>
      </c>
    </row>
    <row r="14" spans="3:19" ht="15.5">
      <c r="C14" s="25" t="s">
        <v>62</v>
      </c>
      <c r="D14" s="26">
        <f>SUM(D9:D13)</f>
        <v>1414</v>
      </c>
      <c r="E14" s="26">
        <f>SUM(E9:E13)</f>
        <v>31</v>
      </c>
      <c r="F14" s="26">
        <f>SUM(F9:F13)</f>
        <v>49</v>
      </c>
      <c r="G14" s="26">
        <f t="shared" ref="G14:P14" si="0">SUM(G9:G13)</f>
        <v>13</v>
      </c>
      <c r="H14" s="26">
        <f t="shared" si="0"/>
        <v>41</v>
      </c>
      <c r="I14" s="26">
        <f t="shared" si="0"/>
        <v>167</v>
      </c>
      <c r="J14" s="26">
        <f t="shared" si="0"/>
        <v>65</v>
      </c>
      <c r="K14" s="26">
        <f t="shared" si="0"/>
        <v>26</v>
      </c>
      <c r="L14" s="26">
        <f t="shared" si="0"/>
        <v>3</v>
      </c>
      <c r="M14" s="26">
        <f t="shared" si="0"/>
        <v>39</v>
      </c>
      <c r="N14" s="26">
        <f t="shared" si="0"/>
        <v>29</v>
      </c>
      <c r="O14" s="26">
        <f t="shared" si="0"/>
        <v>6</v>
      </c>
      <c r="P14" s="26">
        <f t="shared" si="0"/>
        <v>932</v>
      </c>
      <c r="Q14" s="41">
        <f>HARIAN!Q15</f>
        <v>0.79522184300341292</v>
      </c>
      <c r="R14" s="41">
        <f>HARIAN!R15</f>
        <v>0.92644135188866794</v>
      </c>
      <c r="S14" s="41">
        <f>HARIAN!S15</f>
        <v>0.93418259023354566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6" t="s">
        <v>72</v>
      </c>
      <c r="E16" s="137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2" t="s">
        <v>73</v>
      </c>
      <c r="E17" s="133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2" t="s">
        <v>74</v>
      </c>
      <c r="E18" s="133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2" t="s">
        <v>75</v>
      </c>
      <c r="E19" s="133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2" t="s">
        <v>76</v>
      </c>
      <c r="E20" s="133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4" t="s">
        <v>138</v>
      </c>
      <c r="E21" s="135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4" t="str">
        <f ca="1">C1</f>
        <v xml:space="preserve">PROVISIONING NEW SALES INDIBIZ TR3 JBN MTD H-1  2026-10-20 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83"/>
    </row>
    <row r="24" spans="2:21">
      <c r="B24" s="114" t="str">
        <f ca="1">C2</f>
        <v xml:space="preserve">PERIODE ORDER &amp; PS : 2026-10-01 to  2026-10-20 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83"/>
    </row>
    <row r="25" spans="2:21" ht="18.5">
      <c r="B25" s="115" t="str">
        <f>C3</f>
        <v>Last update proses : 21-10-2026 13:04:03 WIB (Source: ETL XPRO)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35"/>
    </row>
    <row r="26" spans="2:21" ht="6.75" customHeight="1"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6"/>
    </row>
    <row r="27" spans="2:21" ht="9" customHeight="1"/>
    <row r="28" spans="2:21" ht="15" customHeight="1">
      <c r="B28" s="117" t="s">
        <v>1</v>
      </c>
      <c r="C28" s="117" t="s">
        <v>78</v>
      </c>
      <c r="D28" s="117" t="s">
        <v>129</v>
      </c>
      <c r="E28" s="118" t="s">
        <v>67</v>
      </c>
      <c r="F28" s="119" t="s">
        <v>12</v>
      </c>
      <c r="G28" s="119"/>
      <c r="H28" s="119"/>
      <c r="I28" s="119" t="s">
        <v>14</v>
      </c>
      <c r="J28" s="102" t="s">
        <v>8</v>
      </c>
      <c r="K28" s="102" t="s">
        <v>9</v>
      </c>
      <c r="L28" s="103" t="s">
        <v>10</v>
      </c>
      <c r="M28" s="103"/>
      <c r="N28" s="103"/>
      <c r="O28" s="103"/>
      <c r="P28" s="104" t="s">
        <v>11</v>
      </c>
      <c r="Q28" s="105" t="s">
        <v>130</v>
      </c>
      <c r="R28" s="111" t="s">
        <v>806</v>
      </c>
      <c r="S28" s="111" t="s">
        <v>807</v>
      </c>
    </row>
    <row r="29" spans="2:21" ht="15" customHeight="1">
      <c r="B29" s="117"/>
      <c r="C29" s="117"/>
      <c r="D29" s="117"/>
      <c r="E29" s="118"/>
      <c r="F29" s="119"/>
      <c r="G29" s="119"/>
      <c r="H29" s="119"/>
      <c r="I29" s="119"/>
      <c r="J29" s="102"/>
      <c r="K29" s="102"/>
      <c r="L29" s="103"/>
      <c r="M29" s="103"/>
      <c r="N29" s="103"/>
      <c r="O29" s="103"/>
      <c r="P29" s="104"/>
      <c r="Q29" s="105"/>
      <c r="R29" s="112"/>
      <c r="S29" s="112"/>
    </row>
    <row r="30" spans="2:21" ht="15" customHeight="1">
      <c r="B30" s="117"/>
      <c r="C30" s="117"/>
      <c r="D30" s="117"/>
      <c r="E30" s="118"/>
      <c r="F30" s="119"/>
      <c r="G30" s="119"/>
      <c r="H30" s="119"/>
      <c r="I30" s="119"/>
      <c r="J30" s="102"/>
      <c r="K30" s="102"/>
      <c r="L30" s="103"/>
      <c r="M30" s="103"/>
      <c r="N30" s="103"/>
      <c r="O30" s="103"/>
      <c r="P30" s="104"/>
      <c r="Q30" s="105"/>
      <c r="R30" s="112"/>
      <c r="S30" s="112"/>
    </row>
    <row r="31" spans="2:21" s="19" customFormat="1" ht="48" customHeight="1">
      <c r="B31" s="117"/>
      <c r="C31" s="117"/>
      <c r="D31" s="117"/>
      <c r="E31" s="118"/>
      <c r="F31" s="22" t="s">
        <v>133</v>
      </c>
      <c r="G31" s="22" t="s">
        <v>30</v>
      </c>
      <c r="H31" s="22" t="s">
        <v>69</v>
      </c>
      <c r="I31" s="119"/>
      <c r="J31" s="102"/>
      <c r="K31" s="102"/>
      <c r="L31" s="37" t="s">
        <v>2</v>
      </c>
      <c r="M31" s="37" t="s">
        <v>18</v>
      </c>
      <c r="N31" s="37" t="s">
        <v>20</v>
      </c>
      <c r="O31" s="37" t="s">
        <v>22</v>
      </c>
      <c r="P31" s="104"/>
      <c r="Q31" s="105"/>
      <c r="R31" s="113"/>
      <c r="S31" s="113"/>
    </row>
    <row r="32" spans="2:21" ht="15.5">
      <c r="B32" s="106" t="s">
        <v>34</v>
      </c>
      <c r="C32" s="88" t="s">
        <v>79</v>
      </c>
      <c r="D32" s="65">
        <f>HARIAN!D33</f>
        <v>26</v>
      </c>
      <c r="E32" s="65">
        <f>HARIAN!E33</f>
        <v>3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4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1</v>
      </c>
      <c r="O32" s="65">
        <f>HARIAN!O33</f>
        <v>0</v>
      </c>
      <c r="P32" s="65">
        <f>HARIAN!P33</f>
        <v>11</v>
      </c>
      <c r="Q32" s="40">
        <f>T32</f>
        <v>0.5</v>
      </c>
      <c r="R32" s="40">
        <f t="shared" ref="R32:R67" si="1">U32</f>
        <v>0.91666666666666663</v>
      </c>
      <c r="S32" s="40">
        <f>VLOOKUP(C32,Sheet3!$A$19:$G$81,7,FALSE)</f>
        <v>0.75</v>
      </c>
      <c r="T32" s="10">
        <f>P32/(D32-F32-K32-I32)</f>
        <v>0.5</v>
      </c>
      <c r="U32" s="10">
        <f>P32/(M32+N32+O32+P32)</f>
        <v>0.91666666666666663</v>
      </c>
    </row>
    <row r="33" spans="2:21" ht="15.5">
      <c r="B33" s="106"/>
      <c r="C33" s="88" t="s">
        <v>85</v>
      </c>
      <c r="D33" s="65">
        <f>HARIAN!D34+HARIAN!D39</f>
        <v>51</v>
      </c>
      <c r="E33" s="65">
        <f>HARIAN!E34+HARIAN!E39</f>
        <v>1</v>
      </c>
      <c r="F33" s="65">
        <f>HARIAN!F34+HARIAN!F39</f>
        <v>3</v>
      </c>
      <c r="G33" s="65">
        <f>HARIAN!G34+HARIAN!G39</f>
        <v>0</v>
      </c>
      <c r="H33" s="65">
        <f>HARIAN!H34+HARIAN!H39</f>
        <v>12</v>
      </c>
      <c r="I33" s="65">
        <f>HARIAN!I34+HARIAN!I39</f>
        <v>4</v>
      </c>
      <c r="J33" s="65">
        <f>HARIAN!J34+HARIAN!J39</f>
        <v>1</v>
      </c>
      <c r="K33" s="65">
        <f>HARIAN!K34+HARIAN!K39</f>
        <v>9</v>
      </c>
      <c r="L33" s="65">
        <f>HARIAN!L34+HARIAN!L39</f>
        <v>0</v>
      </c>
      <c r="M33" s="65">
        <f>HARIAN!M34+HARIAN!M39</f>
        <v>1</v>
      </c>
      <c r="N33" s="65">
        <f>HARIAN!N34+HARIAN!N39</f>
        <v>3</v>
      </c>
      <c r="O33" s="65">
        <f>HARIAN!O34+HARIAN!O39</f>
        <v>0</v>
      </c>
      <c r="P33" s="65">
        <f>HARIAN!P34+HARIAN!P39</f>
        <v>18</v>
      </c>
      <c r="Q33" s="40">
        <f t="shared" ref="Q33:Q67" si="2">T33</f>
        <v>0.51428571428571423</v>
      </c>
      <c r="R33" s="40">
        <f t="shared" si="1"/>
        <v>0.81818181818181823</v>
      </c>
      <c r="S33" s="40">
        <f>VLOOKUP(C33,Sheet3!$A$19:$G$81,7,FALSE)</f>
        <v>0.88235294117647056</v>
      </c>
      <c r="T33" s="10">
        <f t="shared" ref="T33:T67" si="3">P33/(D33-F33-K33-I33)</f>
        <v>0.51428571428571423</v>
      </c>
      <c r="U33" s="10">
        <f t="shared" ref="U33:U67" si="4">P33/(M33+N33+O33+P33)</f>
        <v>0.81818181818181823</v>
      </c>
    </row>
    <row r="34" spans="2:21" ht="15.5">
      <c r="B34" s="106"/>
      <c r="C34" s="88" t="s">
        <v>81</v>
      </c>
      <c r="D34" s="65">
        <f>HARIAN!D35</f>
        <v>20</v>
      </c>
      <c r="E34" s="65">
        <f>HARIAN!E35</f>
        <v>0</v>
      </c>
      <c r="F34" s="65">
        <f>HARIAN!F35</f>
        <v>4</v>
      </c>
      <c r="G34" s="65">
        <f>HARIAN!G35</f>
        <v>1</v>
      </c>
      <c r="H34" s="65">
        <f>HARIAN!H35</f>
        <v>0</v>
      </c>
      <c r="I34" s="65">
        <f>HARIAN!I35</f>
        <v>3</v>
      </c>
      <c r="J34" s="65">
        <f>HARIAN!J35</f>
        <v>1</v>
      </c>
      <c r="K34" s="65">
        <f>HARIAN!K35</f>
        <v>0</v>
      </c>
      <c r="L34" s="65">
        <f>HARIAN!L35</f>
        <v>0</v>
      </c>
      <c r="M34" s="65">
        <f>HARIAN!M35</f>
        <v>1</v>
      </c>
      <c r="N34" s="65">
        <f>HARIAN!N35</f>
        <v>3</v>
      </c>
      <c r="O34" s="65">
        <f>HARIAN!O35</f>
        <v>0</v>
      </c>
      <c r="P34" s="65">
        <f>HARIAN!P35</f>
        <v>7</v>
      </c>
      <c r="Q34" s="40">
        <f t="shared" si="2"/>
        <v>0.53846153846153844</v>
      </c>
      <c r="R34" s="40">
        <f t="shared" si="1"/>
        <v>0.63636363636363635</v>
      </c>
      <c r="S34" s="40">
        <f>VLOOKUP(C34,Sheet3!$A$19:$G$81,7,FALSE)</f>
        <v>0.8571428571428571</v>
      </c>
      <c r="T34" s="10">
        <f t="shared" si="3"/>
        <v>0.53846153846153844</v>
      </c>
      <c r="U34" s="10">
        <f t="shared" si="4"/>
        <v>0.63636363636363635</v>
      </c>
    </row>
    <row r="35" spans="2:21" ht="15.5">
      <c r="B35" s="106"/>
      <c r="C35" s="88" t="s">
        <v>82</v>
      </c>
      <c r="D35" s="65">
        <f>HARIAN!D36</f>
        <v>18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2</v>
      </c>
      <c r="N35" s="65">
        <f>HARIAN!N36</f>
        <v>1</v>
      </c>
      <c r="O35" s="65">
        <f>HARIAN!O36</f>
        <v>0</v>
      </c>
      <c r="P35" s="65">
        <f>HARIAN!P36</f>
        <v>7</v>
      </c>
      <c r="Q35" s="40">
        <f t="shared" si="2"/>
        <v>0.5</v>
      </c>
      <c r="R35" s="40">
        <f t="shared" si="1"/>
        <v>0.7</v>
      </c>
      <c r="S35" s="40">
        <f>VLOOKUP(C35,Sheet3!$A$19:$G$81,7,FALSE)</f>
        <v>1</v>
      </c>
      <c r="T35" s="10">
        <f t="shared" si="3"/>
        <v>0.5</v>
      </c>
      <c r="U35" s="10">
        <f t="shared" si="4"/>
        <v>0.7</v>
      </c>
    </row>
    <row r="36" spans="2:21" ht="15.5">
      <c r="B36" s="106"/>
      <c r="C36" s="88" t="s">
        <v>83</v>
      </c>
      <c r="D36" s="65">
        <f>HARIAN!D37</f>
        <v>18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2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15</v>
      </c>
      <c r="Q36" s="40">
        <f t="shared" si="2"/>
        <v>1</v>
      </c>
      <c r="R36" s="40">
        <f t="shared" si="1"/>
        <v>1</v>
      </c>
      <c r="S36" s="40">
        <f>VLOOKUP(C36,Sheet3!$A$19:$G$81,7,FALSE)</f>
        <v>1</v>
      </c>
      <c r="T36" s="10">
        <f t="shared" si="3"/>
        <v>1</v>
      </c>
      <c r="U36" s="10">
        <f t="shared" si="4"/>
        <v>1</v>
      </c>
    </row>
    <row r="37" spans="2:21" ht="15.5">
      <c r="B37" s="106"/>
      <c r="C37" s="88" t="s">
        <v>84</v>
      </c>
      <c r="D37" s="65">
        <f>HARIAN!D38</f>
        <v>10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7</v>
      </c>
      <c r="Q37" s="40">
        <f t="shared" si="2"/>
        <v>0.875</v>
      </c>
      <c r="R37" s="40">
        <f t="shared" si="1"/>
        <v>1</v>
      </c>
      <c r="S37" s="40">
        <f>VLOOKUP(C37,Sheet3!$A$19:$G$81,7,FALSE)</f>
        <v>1</v>
      </c>
      <c r="T37" s="10">
        <f t="shared" si="3"/>
        <v>0.875</v>
      </c>
      <c r="U37" s="10">
        <f t="shared" si="4"/>
        <v>1</v>
      </c>
    </row>
    <row r="38" spans="2:21" ht="15.5">
      <c r="B38" s="106"/>
      <c r="C38" s="88" t="s">
        <v>86</v>
      </c>
      <c r="D38" s="65">
        <f>HARIAN!D40</f>
        <v>23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5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3</v>
      </c>
      <c r="O38" s="65">
        <f>HARIAN!O40</f>
        <v>0</v>
      </c>
      <c r="P38" s="65">
        <f>HARIAN!P40</f>
        <v>12</v>
      </c>
      <c r="Q38" s="40">
        <f t="shared" si="2"/>
        <v>0.66666666666666663</v>
      </c>
      <c r="R38" s="40">
        <f t="shared" si="1"/>
        <v>0.75</v>
      </c>
      <c r="S38" s="40">
        <f>VLOOKUP(C38,Sheet3!$A$19:$G$81,7,FALSE)</f>
        <v>1</v>
      </c>
      <c r="T38" s="10">
        <f t="shared" si="3"/>
        <v>0.66666666666666663</v>
      </c>
      <c r="U38" s="10">
        <f t="shared" si="4"/>
        <v>0.75</v>
      </c>
    </row>
    <row r="39" spans="2:21" ht="15.5">
      <c r="B39" s="107" t="s">
        <v>38</v>
      </c>
      <c r="C39" s="89" t="s">
        <v>87</v>
      </c>
      <c r="D39" s="67">
        <f>HARIAN!D41</f>
        <v>57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3</v>
      </c>
      <c r="I39" s="67">
        <f>HARIAN!I41</f>
        <v>5</v>
      </c>
      <c r="J39" s="67">
        <f>HARIAN!J41</f>
        <v>5</v>
      </c>
      <c r="K39" s="67">
        <f>HARIAN!K41</f>
        <v>0</v>
      </c>
      <c r="L39" s="67">
        <f>HARIAN!L41</f>
        <v>0</v>
      </c>
      <c r="M39" s="67">
        <f>HARIAN!M41</f>
        <v>1</v>
      </c>
      <c r="N39" s="67">
        <f>HARIAN!N41</f>
        <v>0</v>
      </c>
      <c r="O39" s="67">
        <f>HARIAN!O41</f>
        <v>0</v>
      </c>
      <c r="P39" s="67">
        <f>HARIAN!P41</f>
        <v>39</v>
      </c>
      <c r="Q39" s="40">
        <f t="shared" si="2"/>
        <v>0.75</v>
      </c>
      <c r="R39" s="40">
        <f t="shared" si="1"/>
        <v>0.97499999999999998</v>
      </c>
      <c r="S39" s="40">
        <f>VLOOKUP(C39,Sheet3!$A$19:$G$81,7,FALSE)</f>
        <v>0.97499999999999998</v>
      </c>
      <c r="T39" s="10">
        <f t="shared" ref="T39" si="5">P39/(D39-F39-K39-I39)</f>
        <v>0.75</v>
      </c>
      <c r="U39" s="10">
        <f t="shared" ref="U39" si="6">P39/(M39+N39+O39+P39)</f>
        <v>0.97499999999999998</v>
      </c>
    </row>
    <row r="40" spans="2:21" ht="15.5">
      <c r="B40" s="107"/>
      <c r="C40" s="89" t="s">
        <v>88</v>
      </c>
      <c r="D40" s="67">
        <f>HARIAN!D42+HARIAN!D52</f>
        <v>31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26</v>
      </c>
      <c r="Q40" s="40">
        <f t="shared" si="2"/>
        <v>0.89655172413793105</v>
      </c>
      <c r="R40" s="40">
        <f t="shared" si="1"/>
        <v>1</v>
      </c>
      <c r="S40" s="40">
        <f>VLOOKUP(C40,Sheet3!$A$19:$G$81,7,FALSE)</f>
        <v>1</v>
      </c>
      <c r="T40" s="10">
        <f t="shared" si="3"/>
        <v>0.89655172413793105</v>
      </c>
      <c r="U40" s="10">
        <f t="shared" si="4"/>
        <v>1</v>
      </c>
    </row>
    <row r="41" spans="2:21" ht="15.5">
      <c r="B41" s="107"/>
      <c r="C41" s="89" t="s">
        <v>89</v>
      </c>
      <c r="D41" s="67">
        <f>HARIAN!D43+HARIAN!D51</f>
        <v>52</v>
      </c>
      <c r="E41" s="67">
        <f>HARIAN!E43+HARIAN!E51</f>
        <v>0</v>
      </c>
      <c r="F41" s="67">
        <f>HARIAN!F43+HARIAN!F51</f>
        <v>3</v>
      </c>
      <c r="G41" s="67">
        <f>HARIAN!G43+HARIAN!G51</f>
        <v>1</v>
      </c>
      <c r="H41" s="67">
        <f>HARIAN!H43+HARIAN!H51</f>
        <v>3</v>
      </c>
      <c r="I41" s="67">
        <f>HARIAN!I43+HARIAN!I51</f>
        <v>5</v>
      </c>
      <c r="J41" s="67">
        <f>HARIAN!J43+HARIAN!J51</f>
        <v>1</v>
      </c>
      <c r="K41" s="67">
        <f>HARIAN!K43+HARIAN!K51</f>
        <v>2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37</v>
      </c>
      <c r="Q41" s="40">
        <f t="shared" si="2"/>
        <v>0.88095238095238093</v>
      </c>
      <c r="R41" s="40">
        <f t="shared" si="1"/>
        <v>1</v>
      </c>
      <c r="S41" s="40">
        <f>VLOOKUP(C41,Sheet3!$A$19:$G$81,7,FALSE)</f>
        <v>1</v>
      </c>
      <c r="T41" s="10">
        <f t="shared" si="3"/>
        <v>0.88095238095238093</v>
      </c>
      <c r="U41" s="10">
        <f t="shared" si="4"/>
        <v>1</v>
      </c>
    </row>
    <row r="42" spans="2:21" ht="15.5">
      <c r="B42" s="107"/>
      <c r="C42" s="89" t="s">
        <v>90</v>
      </c>
      <c r="D42" s="67">
        <f>HARIAN!D44</f>
        <v>46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1</v>
      </c>
      <c r="J42" s="67">
        <f>HARIAN!J44</f>
        <v>1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1</v>
      </c>
      <c r="P42" s="67">
        <f>HARIAN!P44</f>
        <v>40</v>
      </c>
      <c r="Q42" s="40">
        <f t="shared" si="2"/>
        <v>0.90909090909090906</v>
      </c>
      <c r="R42" s="40">
        <f t="shared" si="1"/>
        <v>0.95238095238095233</v>
      </c>
      <c r="S42" s="40">
        <f>VLOOKUP(C42,Sheet3!$A$19:$G$81,7,FALSE)</f>
        <v>0.95</v>
      </c>
      <c r="T42" s="10">
        <f t="shared" si="3"/>
        <v>0.90909090909090906</v>
      </c>
      <c r="U42" s="10">
        <f t="shared" si="4"/>
        <v>0.95238095238095233</v>
      </c>
    </row>
    <row r="43" spans="2:21" ht="15.5">
      <c r="B43" s="107"/>
      <c r="C43" s="89" t="s">
        <v>247</v>
      </c>
      <c r="D43" s="67">
        <f>HARIAN!D45</f>
        <v>51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4</v>
      </c>
      <c r="J43" s="67">
        <f>HARIAN!J45</f>
        <v>2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44</v>
      </c>
      <c r="Q43" s="40">
        <f t="shared" si="2"/>
        <v>0.93617021276595747</v>
      </c>
      <c r="R43" s="40">
        <f t="shared" si="1"/>
        <v>1</v>
      </c>
      <c r="S43" s="40">
        <f>VLOOKUP(C43,Sheet3!$A$19:$G$81,7,FALSE)</f>
        <v>1</v>
      </c>
      <c r="T43" s="10">
        <f t="shared" si="3"/>
        <v>0.93617021276595747</v>
      </c>
      <c r="U43" s="10">
        <f t="shared" si="4"/>
        <v>1</v>
      </c>
    </row>
    <row r="44" spans="2:21" ht="15.5">
      <c r="B44" s="107"/>
      <c r="C44" s="89" t="s">
        <v>92</v>
      </c>
      <c r="D44" s="67">
        <f>HARIAN!D46</f>
        <v>14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11</v>
      </c>
      <c r="Q44" s="40">
        <f t="shared" si="2"/>
        <v>0.84615384615384615</v>
      </c>
      <c r="R44" s="40">
        <f t="shared" si="1"/>
        <v>1</v>
      </c>
      <c r="S44" s="40">
        <f>VLOOKUP(C44,Sheet3!$A$19:$G$81,7,FALSE)</f>
        <v>0.95833333333333337</v>
      </c>
      <c r="T44" s="10">
        <f t="shared" si="3"/>
        <v>0.84615384615384615</v>
      </c>
      <c r="U44" s="10">
        <f t="shared" si="4"/>
        <v>1</v>
      </c>
    </row>
    <row r="45" spans="2:21" ht="15.5">
      <c r="B45" s="107"/>
      <c r="C45" s="89" t="s">
        <v>93</v>
      </c>
      <c r="D45" s="67">
        <f>HARIAN!D47</f>
        <v>28</v>
      </c>
      <c r="E45" s="67">
        <f>HARIAN!E47</f>
        <v>2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2</v>
      </c>
      <c r="J45" s="67">
        <f>HARIAN!J47</f>
        <v>1</v>
      </c>
      <c r="K45" s="67">
        <f>HARIAN!K47</f>
        <v>2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19</v>
      </c>
      <c r="Q45" s="40">
        <f t="shared" si="2"/>
        <v>0.79166666666666663</v>
      </c>
      <c r="R45" s="40">
        <f t="shared" si="1"/>
        <v>0.95</v>
      </c>
      <c r="S45" s="40">
        <f>VLOOKUP(C45,Sheet3!$A$19:$G$81,7,FALSE)</f>
        <v>0.94736842105263153</v>
      </c>
      <c r="T45" s="10">
        <f t="shared" si="3"/>
        <v>0.79166666666666663</v>
      </c>
      <c r="U45" s="10">
        <f t="shared" si="4"/>
        <v>0.95</v>
      </c>
    </row>
    <row r="46" spans="2:21" ht="15.5">
      <c r="B46" s="107"/>
      <c r="C46" s="89" t="s">
        <v>92</v>
      </c>
      <c r="D46" s="67">
        <f>HARIAN!D48</f>
        <v>13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11</v>
      </c>
      <c r="Q46" s="40">
        <f t="shared" si="2"/>
        <v>0.84615384615384615</v>
      </c>
      <c r="R46" s="40">
        <f t="shared" si="1"/>
        <v>1</v>
      </c>
      <c r="S46" s="40">
        <f>VLOOKUP(C46,Sheet3!$A$19:$G$81,7,FALSE)</f>
        <v>0.95833333333333337</v>
      </c>
      <c r="T46" s="10">
        <f t="shared" si="3"/>
        <v>0.84615384615384615</v>
      </c>
      <c r="U46" s="10">
        <f t="shared" si="4"/>
        <v>1</v>
      </c>
    </row>
    <row r="47" spans="2:21" ht="15.5">
      <c r="B47" s="107"/>
      <c r="C47" s="89" t="s">
        <v>95</v>
      </c>
      <c r="D47" s="67">
        <f>HARIAN!D49+HARIAN!D50</f>
        <v>34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28</v>
      </c>
      <c r="Q47" s="40">
        <f t="shared" si="2"/>
        <v>0.90322580645161288</v>
      </c>
      <c r="R47" s="40">
        <f t="shared" si="1"/>
        <v>1</v>
      </c>
      <c r="S47" s="40">
        <f>VLOOKUP(C47,Sheet3!$A$19:$G$81,7,FALSE)</f>
        <v>0.9642857142857143</v>
      </c>
      <c r="T47" s="10">
        <f t="shared" si="3"/>
        <v>0.90322580645161288</v>
      </c>
      <c r="U47" s="10">
        <f t="shared" si="4"/>
        <v>1</v>
      </c>
    </row>
    <row r="48" spans="2:21" ht="15.5">
      <c r="B48" s="108" t="s">
        <v>42</v>
      </c>
      <c r="C48" s="90" t="s">
        <v>99</v>
      </c>
      <c r="D48" s="63">
        <f>HARIAN!D53+HARIAN!D62</f>
        <v>29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1</v>
      </c>
      <c r="J48" s="63">
        <f>HARIAN!J53+HARIAN!J62</f>
        <v>3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22</v>
      </c>
      <c r="Q48" s="40">
        <f t="shared" si="2"/>
        <v>0.7857142857142857</v>
      </c>
      <c r="R48" s="40">
        <f t="shared" si="1"/>
        <v>1</v>
      </c>
      <c r="S48" s="40">
        <f>VLOOKUP(C48,Sheet3!$A$19:$G$81,7,FALSE)</f>
        <v>1</v>
      </c>
      <c r="T48" s="10">
        <f t="shared" si="3"/>
        <v>0.7857142857142857</v>
      </c>
      <c r="U48" s="10">
        <f t="shared" si="4"/>
        <v>1</v>
      </c>
    </row>
    <row r="49" spans="2:21" ht="15.5">
      <c r="B49" s="108"/>
      <c r="C49" s="90" t="s">
        <v>102</v>
      </c>
      <c r="D49" s="63">
        <f>HARIAN!D54+HARIAN!D56</f>
        <v>34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30</v>
      </c>
      <c r="Q49" s="40">
        <f t="shared" si="2"/>
        <v>0.90909090909090906</v>
      </c>
      <c r="R49" s="40">
        <f t="shared" si="1"/>
        <v>1</v>
      </c>
      <c r="S49" s="40">
        <f>VLOOKUP(C49,Sheet3!$A$19:$G$81,7,FALSE)</f>
        <v>1</v>
      </c>
      <c r="T49" s="10">
        <f t="shared" si="3"/>
        <v>0.90909090909090906</v>
      </c>
      <c r="U49" s="10">
        <f t="shared" si="4"/>
        <v>1</v>
      </c>
    </row>
    <row r="50" spans="2:21" ht="15.5">
      <c r="B50" s="108"/>
      <c r="C50" s="90" t="s">
        <v>232</v>
      </c>
      <c r="D50" s="63">
        <f>HARIAN!D55</f>
        <v>44</v>
      </c>
      <c r="E50" s="63">
        <f>HARIAN!E55</f>
        <v>0</v>
      </c>
      <c r="F50" s="63">
        <f>HARIAN!F55</f>
        <v>0</v>
      </c>
      <c r="G50" s="63">
        <f>HARIAN!G55</f>
        <v>1</v>
      </c>
      <c r="H50" s="63">
        <f>HARIAN!H55</f>
        <v>2</v>
      </c>
      <c r="I50" s="63">
        <f>HARIAN!I55</f>
        <v>3</v>
      </c>
      <c r="J50" s="63">
        <f>HARIAN!J55</f>
        <v>1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1</v>
      </c>
      <c r="O50" s="63">
        <f>HARIAN!O55</f>
        <v>0</v>
      </c>
      <c r="P50" s="63">
        <f>HARIAN!P55</f>
        <v>35</v>
      </c>
      <c r="Q50" s="40">
        <f t="shared" si="2"/>
        <v>0.875</v>
      </c>
      <c r="R50" s="40">
        <f t="shared" si="1"/>
        <v>0.97222222222222221</v>
      </c>
      <c r="S50" s="40">
        <f>VLOOKUP(C50,Sheet3!$A$19:$G$81,7,FALSE)</f>
        <v>1</v>
      </c>
      <c r="T50" s="10">
        <f t="shared" si="3"/>
        <v>0.875</v>
      </c>
      <c r="U50" s="10">
        <f t="shared" si="4"/>
        <v>0.97222222222222221</v>
      </c>
    </row>
    <row r="51" spans="2:21" ht="15.5">
      <c r="B51" s="108"/>
      <c r="C51" s="90" t="s">
        <v>105</v>
      </c>
      <c r="D51" s="63">
        <f>HARIAN!D57+HARIAN!D59</f>
        <v>60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1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50</v>
      </c>
      <c r="Q51" s="40">
        <f t="shared" si="2"/>
        <v>0.96153846153846156</v>
      </c>
      <c r="R51" s="40">
        <f t="shared" si="1"/>
        <v>1</v>
      </c>
      <c r="S51" s="40">
        <f>VLOOKUP(C51,Sheet3!$A$19:$G$81,7,FALSE)</f>
        <v>1</v>
      </c>
      <c r="T51" s="10">
        <f t="shared" si="3"/>
        <v>0.96153846153846156</v>
      </c>
      <c r="U51" s="10">
        <f t="shared" si="4"/>
        <v>1</v>
      </c>
    </row>
    <row r="52" spans="2:21" ht="15.5">
      <c r="B52" s="108"/>
      <c r="C52" s="90" t="s">
        <v>106</v>
      </c>
      <c r="D52" s="63">
        <f>HARIAN!D60</f>
        <v>33</v>
      </c>
      <c r="E52" s="63">
        <f>HARIAN!E60</f>
        <v>3</v>
      </c>
      <c r="F52" s="63">
        <f>HARIAN!F60</f>
        <v>3</v>
      </c>
      <c r="G52" s="63">
        <f>HARIAN!G60</f>
        <v>2</v>
      </c>
      <c r="H52" s="63">
        <f>HARIAN!H60</f>
        <v>2</v>
      </c>
      <c r="I52" s="63">
        <f>HARIAN!I60</f>
        <v>2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1</v>
      </c>
      <c r="O52" s="63">
        <f>HARIAN!O60</f>
        <v>0</v>
      </c>
      <c r="P52" s="63">
        <f>HARIAN!P60</f>
        <v>19</v>
      </c>
      <c r="Q52" s="40">
        <f t="shared" si="2"/>
        <v>0.6785714285714286</v>
      </c>
      <c r="R52" s="40">
        <f t="shared" si="1"/>
        <v>0.95</v>
      </c>
      <c r="S52" s="40">
        <f>VLOOKUP(C52,Sheet3!$A$19:$G$81,7,FALSE)</f>
        <v>1</v>
      </c>
      <c r="T52" s="10">
        <f t="shared" si="3"/>
        <v>0.6785714285714286</v>
      </c>
      <c r="U52" s="10">
        <f t="shared" si="4"/>
        <v>0.95</v>
      </c>
    </row>
    <row r="53" spans="2:21" ht="15.5">
      <c r="B53" s="108"/>
      <c r="C53" s="90" t="s">
        <v>107</v>
      </c>
      <c r="D53" s="63">
        <f>HARIAN!D61+HARIAN!D58</f>
        <v>50</v>
      </c>
      <c r="E53" s="63">
        <f>HARIAN!E61+HARIAN!E58</f>
        <v>0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1</v>
      </c>
      <c r="N53" s="63">
        <f>HARIAN!N61+HARIAN!N58</f>
        <v>4</v>
      </c>
      <c r="O53" s="63">
        <f>HARIAN!O61+HARIAN!O58</f>
        <v>0</v>
      </c>
      <c r="P53" s="63">
        <f>HARIAN!P61+HARIAN!P58</f>
        <v>36</v>
      </c>
      <c r="Q53" s="40">
        <f t="shared" si="2"/>
        <v>0.81818181818181823</v>
      </c>
      <c r="R53" s="40">
        <f t="shared" si="1"/>
        <v>0.87804878048780488</v>
      </c>
      <c r="S53" s="40">
        <f>VLOOKUP(C53,Sheet3!$A$19:$G$81,7,FALSE)</f>
        <v>0.97222222222222221</v>
      </c>
      <c r="T53" s="10">
        <f t="shared" si="3"/>
        <v>0.81818181818181823</v>
      </c>
      <c r="U53" s="10">
        <f t="shared" si="4"/>
        <v>0.87804878048780488</v>
      </c>
    </row>
    <row r="54" spans="2:21" ht="15.5">
      <c r="B54" s="109" t="s">
        <v>70</v>
      </c>
      <c r="C54" s="91" t="s">
        <v>109</v>
      </c>
      <c r="D54" s="69">
        <f>HARIAN!D63</f>
        <v>4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1</v>
      </c>
      <c r="P54" s="69">
        <f>HARIAN!P63</f>
        <v>2</v>
      </c>
      <c r="Q54" s="40">
        <f t="shared" si="2"/>
        <v>0.5</v>
      </c>
      <c r="R54" s="40">
        <f t="shared" si="1"/>
        <v>0.5</v>
      </c>
      <c r="S54" s="40">
        <f>VLOOKUP(C54,Sheet3!$A$19:$G$81,7,FALSE)</f>
        <v>0.5</v>
      </c>
      <c r="T54" s="10">
        <f t="shared" si="3"/>
        <v>0.5</v>
      </c>
      <c r="U54" s="10">
        <f t="shared" si="4"/>
        <v>0.5</v>
      </c>
    </row>
    <row r="55" spans="2:21" ht="15.5">
      <c r="B55" s="109"/>
      <c r="C55" s="91" t="s">
        <v>110</v>
      </c>
      <c r="D55" s="69">
        <f>HARIAN!D64</f>
        <v>23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1</v>
      </c>
      <c r="K55" s="69">
        <f>HARIAN!K64</f>
        <v>0</v>
      </c>
      <c r="L55" s="69">
        <f>HARIAN!L64</f>
        <v>1</v>
      </c>
      <c r="M55" s="69">
        <f>HARIAN!M64</f>
        <v>1</v>
      </c>
      <c r="N55" s="69">
        <f>HARIAN!N64</f>
        <v>1</v>
      </c>
      <c r="O55" s="69">
        <f>HARIAN!O64</f>
        <v>1</v>
      </c>
      <c r="P55" s="69">
        <f>HARIAN!P64</f>
        <v>10</v>
      </c>
      <c r="Q55" s="40">
        <f t="shared" si="2"/>
        <v>0.625</v>
      </c>
      <c r="R55" s="40">
        <f t="shared" si="1"/>
        <v>0.76923076923076927</v>
      </c>
      <c r="S55" s="40">
        <f>VLOOKUP(C55,Sheet3!$A$19:$G$81,7,FALSE)</f>
        <v>0.54545454545454541</v>
      </c>
      <c r="T55" s="10">
        <f t="shared" si="3"/>
        <v>0.625</v>
      </c>
      <c r="U55" s="10">
        <f t="shared" si="4"/>
        <v>0.76923076923076927</v>
      </c>
    </row>
    <row r="56" spans="2:21" ht="15.5">
      <c r="B56" s="109"/>
      <c r="C56" s="91" t="s">
        <v>111</v>
      </c>
      <c r="D56" s="69">
        <f>HARIAN!D65</f>
        <v>15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1</v>
      </c>
      <c r="N56" s="69">
        <f>HARIAN!N65</f>
        <v>0</v>
      </c>
      <c r="O56" s="69">
        <f>HARIAN!O65</f>
        <v>0</v>
      </c>
      <c r="P56" s="69">
        <f>HARIAN!P65</f>
        <v>14</v>
      </c>
      <c r="Q56" s="40">
        <f t="shared" si="2"/>
        <v>0.93333333333333335</v>
      </c>
      <c r="R56" s="40">
        <f t="shared" si="1"/>
        <v>0.93333333333333335</v>
      </c>
      <c r="S56" s="40">
        <f>VLOOKUP(C56,Sheet3!$A$19:$G$81,7,FALSE)</f>
        <v>0.6428571428571429</v>
      </c>
      <c r="T56" s="10">
        <f t="shared" si="3"/>
        <v>0.93333333333333335</v>
      </c>
      <c r="U56" s="10">
        <f t="shared" si="4"/>
        <v>0.93333333333333335</v>
      </c>
    </row>
    <row r="57" spans="2:21" ht="15.5">
      <c r="B57" s="109"/>
      <c r="C57" s="91" t="s">
        <v>210</v>
      </c>
      <c r="D57" s="69">
        <f>HARIAN!D66</f>
        <v>39</v>
      </c>
      <c r="E57" s="69">
        <f>HARIAN!E66</f>
        <v>0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7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2</v>
      </c>
      <c r="P57" s="69">
        <f>HARIAN!P66</f>
        <v>25</v>
      </c>
      <c r="Q57" s="40">
        <f t="shared" si="2"/>
        <v>0.78125</v>
      </c>
      <c r="R57" s="40">
        <f t="shared" si="1"/>
        <v>0.83333333333333337</v>
      </c>
      <c r="S57" s="40">
        <f>VLOOKUP(C57,Sheet3!$A$19:$G$81,7,FALSE)</f>
        <v>0.8</v>
      </c>
      <c r="T57" s="10">
        <f t="shared" si="3"/>
        <v>0.78125</v>
      </c>
      <c r="U57" s="10">
        <f t="shared" si="4"/>
        <v>0.83333333333333337</v>
      </c>
    </row>
    <row r="58" spans="2:21" ht="15.5">
      <c r="B58" s="109"/>
      <c r="C58" s="91" t="s">
        <v>113</v>
      </c>
      <c r="D58" s="69">
        <f>HARIAN!D67</f>
        <v>26</v>
      </c>
      <c r="E58" s="69">
        <f>HARIAN!E67</f>
        <v>0</v>
      </c>
      <c r="F58" s="69">
        <f>HARIAN!F67</f>
        <v>1</v>
      </c>
      <c r="G58" s="69">
        <f>HARIAN!G67</f>
        <v>0</v>
      </c>
      <c r="H58" s="69">
        <f>HARIAN!H67</f>
        <v>4</v>
      </c>
      <c r="I58" s="69">
        <f>HARIAN!I67</f>
        <v>0</v>
      </c>
      <c r="J58" s="69">
        <f>HARIAN!J67</f>
        <v>0</v>
      </c>
      <c r="K58" s="69">
        <f>HARIAN!K67</f>
        <v>3</v>
      </c>
      <c r="L58" s="69">
        <f>HARIAN!L67</f>
        <v>0</v>
      </c>
      <c r="M58" s="69">
        <f>HARIAN!M67</f>
        <v>2</v>
      </c>
      <c r="N58" s="69">
        <f>HARIAN!N67</f>
        <v>2</v>
      </c>
      <c r="O58" s="69">
        <f>HARIAN!O67</f>
        <v>0</v>
      </c>
      <c r="P58" s="69">
        <f>HARIAN!P67</f>
        <v>14</v>
      </c>
      <c r="Q58" s="40">
        <f t="shared" si="2"/>
        <v>0.63636363636363635</v>
      </c>
      <c r="R58" s="40">
        <f t="shared" si="1"/>
        <v>0.77777777777777779</v>
      </c>
      <c r="S58" s="40">
        <f>VLOOKUP(C58,Sheet3!$A$19:$G$81,7,FALSE)</f>
        <v>0.14285714285714285</v>
      </c>
      <c r="T58" s="10">
        <f t="shared" si="3"/>
        <v>0.63636363636363635</v>
      </c>
      <c r="U58" s="10">
        <f t="shared" si="4"/>
        <v>0.77777777777777779</v>
      </c>
    </row>
    <row r="59" spans="2:21" ht="15.5">
      <c r="B59" s="109"/>
      <c r="C59" s="91" t="s">
        <v>114</v>
      </c>
      <c r="D59" s="69">
        <f>HARIAN!D68</f>
        <v>15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1</v>
      </c>
      <c r="P59" s="69">
        <f>HARIAN!P68</f>
        <v>10</v>
      </c>
      <c r="Q59" s="40">
        <f t="shared" si="2"/>
        <v>0.76923076923076927</v>
      </c>
      <c r="R59" s="40">
        <f t="shared" si="1"/>
        <v>0.83333333333333337</v>
      </c>
      <c r="S59" s="40">
        <f>VLOOKUP(C59,Sheet3!$A$19:$G$81,7,FALSE)</f>
        <v>0.63636363636363635</v>
      </c>
      <c r="T59" s="10">
        <f t="shared" si="3"/>
        <v>0.76923076923076927</v>
      </c>
      <c r="U59" s="10">
        <f t="shared" si="4"/>
        <v>0.83333333333333337</v>
      </c>
    </row>
    <row r="60" spans="2:21" ht="15.5">
      <c r="B60" s="109"/>
      <c r="C60" s="91" t="s">
        <v>755</v>
      </c>
      <c r="D60" s="69">
        <f>HARIAN!D69+HARIAN!D70</f>
        <v>87</v>
      </c>
      <c r="E60" s="69">
        <f>HARIAN!E69+HARIAN!E70</f>
        <v>11</v>
      </c>
      <c r="F60" s="69">
        <f>HARIAN!F69+HARIAN!F70</f>
        <v>4</v>
      </c>
      <c r="G60" s="69">
        <f>HARIAN!G69+HARIAN!G70</f>
        <v>0</v>
      </c>
      <c r="H60" s="69">
        <f>HARIAN!H69+HARIAN!H70</f>
        <v>0</v>
      </c>
      <c r="I60" s="69">
        <f>HARIAN!I69+HARIAN!I70</f>
        <v>13</v>
      </c>
      <c r="J60" s="69">
        <f>HARIAN!J69+HARIAN!J70</f>
        <v>2</v>
      </c>
      <c r="K60" s="69">
        <f>HARIAN!K69+HARIAN!K70</f>
        <v>1</v>
      </c>
      <c r="L60" s="69">
        <f>HARIAN!L69+HARIAN!L70</f>
        <v>0</v>
      </c>
      <c r="M60" s="69">
        <f>HARIAN!M69+HARIAN!M70</f>
        <v>7</v>
      </c>
      <c r="N60" s="69">
        <f>HARIAN!N69+HARIAN!N70</f>
        <v>2</v>
      </c>
      <c r="O60" s="69">
        <f>HARIAN!O69+HARIAN!O70</f>
        <v>0</v>
      </c>
      <c r="P60" s="69">
        <f>HARIAN!P69+HARIAN!P70</f>
        <v>47</v>
      </c>
      <c r="Q60" s="40">
        <f t="shared" si="2"/>
        <v>0.6811594202898551</v>
      </c>
      <c r="R60" s="40">
        <f t="shared" si="1"/>
        <v>0.8392857142857143</v>
      </c>
      <c r="S60" s="40">
        <f>VLOOKUP(C60,Sheet3!$A$19:$G$81,7,FALSE)</f>
        <v>0.93617021276595747</v>
      </c>
      <c r="T60" s="10">
        <f t="shared" si="3"/>
        <v>0.6811594202898551</v>
      </c>
      <c r="U60" s="10">
        <f t="shared" si="4"/>
        <v>0.8392857142857143</v>
      </c>
    </row>
    <row r="61" spans="2:21" ht="15.5">
      <c r="B61" s="109"/>
      <c r="C61" s="91" t="s">
        <v>117</v>
      </c>
      <c r="D61" s="69">
        <f>HARIAN!D71</f>
        <v>10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1</v>
      </c>
      <c r="O61" s="69">
        <f>HARIAN!O71</f>
        <v>0</v>
      </c>
      <c r="P61" s="69">
        <f>HARIAN!P71</f>
        <v>6</v>
      </c>
      <c r="Q61" s="40">
        <f t="shared" si="2"/>
        <v>0.6</v>
      </c>
      <c r="R61" s="40">
        <f t="shared" si="1"/>
        <v>0.66666666666666663</v>
      </c>
      <c r="S61" s="40">
        <f>VLOOKUP(C61,Sheet3!$A$19:$G$81,7,FALSE)</f>
        <v>0.33333333333333331</v>
      </c>
      <c r="T61" s="10">
        <f t="shared" si="3"/>
        <v>0.6</v>
      </c>
      <c r="U61" s="10">
        <f t="shared" si="4"/>
        <v>0.66666666666666663</v>
      </c>
    </row>
    <row r="62" spans="2:21" ht="15.5">
      <c r="B62" s="109"/>
      <c r="C62" s="91" t="s">
        <v>118</v>
      </c>
      <c r="D62" s="69">
        <f>HARIAN!D72</f>
        <v>61</v>
      </c>
      <c r="E62" s="69">
        <f>HARIAN!E72</f>
        <v>3</v>
      </c>
      <c r="F62" s="69">
        <f>HARIAN!F72</f>
        <v>2</v>
      </c>
      <c r="G62" s="69">
        <f>HARIAN!G72</f>
        <v>0</v>
      </c>
      <c r="H62" s="69">
        <f>HARIAN!H72</f>
        <v>1</v>
      </c>
      <c r="I62" s="69">
        <f>HARIAN!I72</f>
        <v>15</v>
      </c>
      <c r="J62" s="69">
        <f>HARIAN!J72</f>
        <v>4</v>
      </c>
      <c r="K62" s="69">
        <f>HARIAN!K72</f>
        <v>0</v>
      </c>
      <c r="L62" s="69">
        <f>HARIAN!L72</f>
        <v>0</v>
      </c>
      <c r="M62" s="69">
        <f>HARIAN!M72</f>
        <v>2</v>
      </c>
      <c r="N62" s="69">
        <f>HARIAN!N72</f>
        <v>2</v>
      </c>
      <c r="O62" s="69">
        <f>HARIAN!O72</f>
        <v>0</v>
      </c>
      <c r="P62" s="69">
        <f>HARIAN!P72</f>
        <v>32</v>
      </c>
      <c r="Q62" s="40">
        <f t="shared" si="2"/>
        <v>0.72727272727272729</v>
      </c>
      <c r="R62" s="40">
        <f t="shared" si="1"/>
        <v>0.88888888888888884</v>
      </c>
      <c r="S62" s="40">
        <f>VLOOKUP(C62,Sheet3!$A$19:$G$81,7,FALSE)</f>
        <v>0.84848484848484851</v>
      </c>
      <c r="T62" s="10">
        <f t="shared" si="3"/>
        <v>0.72727272727272729</v>
      </c>
      <c r="U62" s="10">
        <f t="shared" si="4"/>
        <v>0.88888888888888884</v>
      </c>
    </row>
    <row r="63" spans="2:21" ht="15.5">
      <c r="B63" s="109"/>
      <c r="C63" s="91" t="s">
        <v>120</v>
      </c>
      <c r="D63" s="69">
        <f>HARIAN!D73+HARIAN!D74</f>
        <v>9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2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0.625</v>
      </c>
      <c r="R63" s="40">
        <f t="shared" si="1"/>
        <v>0.7142857142857143</v>
      </c>
      <c r="S63" s="40">
        <f>VLOOKUP(C63,Sheet3!$A$19:$G$81,7,FALSE)</f>
        <v>0.8</v>
      </c>
      <c r="T63" s="10">
        <f t="shared" si="3"/>
        <v>0.625</v>
      </c>
      <c r="U63" s="10">
        <f t="shared" si="4"/>
        <v>0.7142857142857143</v>
      </c>
    </row>
    <row r="64" spans="2:21" ht="15.5">
      <c r="B64" s="110" t="s">
        <v>55</v>
      </c>
      <c r="C64" s="92" t="s">
        <v>227</v>
      </c>
      <c r="D64" s="71">
        <f>HARIAN!D75+HARIAN!D81</f>
        <v>92</v>
      </c>
      <c r="E64" s="71">
        <f>HARIAN!E75+HARIAN!E81</f>
        <v>2</v>
      </c>
      <c r="F64" s="71">
        <f>HARIAN!F75+HARIAN!F81</f>
        <v>3</v>
      </c>
      <c r="G64" s="71">
        <f>HARIAN!G75+HARIAN!G81</f>
        <v>0</v>
      </c>
      <c r="H64" s="71">
        <f>HARIAN!H75+HARIAN!H81</f>
        <v>1</v>
      </c>
      <c r="I64" s="71">
        <f>HARIAN!I75+HARIAN!I81</f>
        <v>16</v>
      </c>
      <c r="J64" s="71">
        <f>HARIAN!J75+HARIAN!J81</f>
        <v>5</v>
      </c>
      <c r="K64" s="71">
        <f>HARIAN!K75+HARIAN!K81</f>
        <v>0</v>
      </c>
      <c r="L64" s="71">
        <f>HARIAN!L75+HARIAN!L81</f>
        <v>1</v>
      </c>
      <c r="M64" s="71">
        <f>HARIAN!M75+HARIAN!M81</f>
        <v>2</v>
      </c>
      <c r="N64" s="71">
        <f>HARIAN!N75+HARIAN!N81</f>
        <v>0</v>
      </c>
      <c r="O64" s="71">
        <f>HARIAN!O75+HARIAN!O81</f>
        <v>1</v>
      </c>
      <c r="P64" s="71">
        <f>HARIAN!P75+HARIAN!P81</f>
        <v>60</v>
      </c>
      <c r="Q64" s="40">
        <f t="shared" si="2"/>
        <v>0.82191780821917804</v>
      </c>
      <c r="R64" s="40">
        <f t="shared" si="1"/>
        <v>0.95238095238095233</v>
      </c>
      <c r="S64" s="40">
        <f>VLOOKUP(C64,Sheet3!$A$19:$G$81,7,FALSE)</f>
        <v>1</v>
      </c>
      <c r="T64" s="10">
        <f t="shared" si="3"/>
        <v>0.82191780821917804</v>
      </c>
      <c r="U64" s="10">
        <f t="shared" si="4"/>
        <v>0.95238095238095233</v>
      </c>
    </row>
    <row r="65" spans="2:21" ht="15.5">
      <c r="B65" s="110"/>
      <c r="C65" s="92" t="s">
        <v>122</v>
      </c>
      <c r="D65" s="71">
        <f>HARIAN!D76+HARIAN!D79</f>
        <v>118</v>
      </c>
      <c r="E65" s="71">
        <f>HARIAN!E76+HARIAN!E79</f>
        <v>0</v>
      </c>
      <c r="F65" s="71">
        <f>HARIAN!F76+HARIAN!F79</f>
        <v>7</v>
      </c>
      <c r="G65" s="71">
        <f>HARIAN!G76+HARIAN!G79</f>
        <v>0</v>
      </c>
      <c r="H65" s="71">
        <f>HARIAN!H76+HARIAN!H79</f>
        <v>2</v>
      </c>
      <c r="I65" s="71">
        <f>HARIAN!I76+HARIAN!I79</f>
        <v>20</v>
      </c>
      <c r="J65" s="71">
        <f>HARIAN!J76+HARIAN!J79</f>
        <v>7</v>
      </c>
      <c r="K65" s="71">
        <f>HARIAN!K76+HARIAN!K79</f>
        <v>2</v>
      </c>
      <c r="L65" s="71">
        <f>HARIAN!L76+HARIAN!L79</f>
        <v>1</v>
      </c>
      <c r="M65" s="71">
        <f>HARIAN!M76+HARIAN!M79</f>
        <v>2</v>
      </c>
      <c r="N65" s="71">
        <f>HARIAN!N76+HARIAN!N79</f>
        <v>3</v>
      </c>
      <c r="O65" s="71">
        <f>HARIAN!O76+HARIAN!O79</f>
        <v>0</v>
      </c>
      <c r="P65" s="71">
        <f>HARIAN!P76+HARIAN!P79</f>
        <v>73</v>
      </c>
      <c r="Q65" s="40">
        <f t="shared" si="2"/>
        <v>0.8202247191011236</v>
      </c>
      <c r="R65" s="40">
        <f t="shared" si="1"/>
        <v>0.9358974358974359</v>
      </c>
      <c r="S65" s="40">
        <f>VLOOKUP(C65,Sheet3!$A$19:$G$81,7,FALSE)</f>
        <v>0.98630136986301364</v>
      </c>
      <c r="T65" s="10">
        <f t="shared" si="3"/>
        <v>0.8202247191011236</v>
      </c>
      <c r="U65" s="10">
        <f t="shared" si="4"/>
        <v>0.9358974358974359</v>
      </c>
    </row>
    <row r="66" spans="2:21" ht="15.5">
      <c r="B66" s="110"/>
      <c r="C66" s="92" t="s">
        <v>637</v>
      </c>
      <c r="D66" s="71">
        <f>HARIAN!D77+HARIAN!D82</f>
        <v>84</v>
      </c>
      <c r="E66" s="71">
        <f>HARIAN!E77+HARIAN!E82</f>
        <v>0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17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2</v>
      </c>
      <c r="N66" s="71">
        <f>HARIAN!N77+HARIAN!N82</f>
        <v>0</v>
      </c>
      <c r="O66" s="71">
        <f>HARIAN!O77+HARIAN!O82</f>
        <v>0</v>
      </c>
      <c r="P66" s="71">
        <f>HARIAN!P77+HARIAN!P82</f>
        <v>50</v>
      </c>
      <c r="Q66" s="40">
        <f t="shared" si="2"/>
        <v>0.80645161290322576</v>
      </c>
      <c r="R66" s="40">
        <f t="shared" si="1"/>
        <v>0.96153846153846156</v>
      </c>
      <c r="S66" s="40">
        <f>VLOOKUP(C66,Sheet3!$A$19:$G$81,7,FALSE)</f>
        <v>1</v>
      </c>
      <c r="T66" s="10">
        <f t="shared" si="3"/>
        <v>0.80645161290322576</v>
      </c>
      <c r="U66" s="10">
        <f t="shared" si="4"/>
        <v>0.96153846153846156</v>
      </c>
    </row>
    <row r="67" spans="2:21" ht="15.5">
      <c r="B67" s="110"/>
      <c r="C67" s="92" t="s">
        <v>640</v>
      </c>
      <c r="D67" s="71">
        <f>HARIAN!D78+HARIAN!D80</f>
        <v>89</v>
      </c>
      <c r="E67" s="71">
        <f>HARIAN!E78+HARIAN!E80</f>
        <v>2</v>
      </c>
      <c r="F67" s="71">
        <f>HARIAN!F78+HARIAN!F80</f>
        <v>3</v>
      </c>
      <c r="G67" s="71">
        <f>HARIAN!G78+HARIAN!G80</f>
        <v>1</v>
      </c>
      <c r="H67" s="71">
        <f>HARIAN!H78+HARIAN!H80</f>
        <v>0</v>
      </c>
      <c r="I67" s="71">
        <f>HARIAN!I78+HARIAN!I80</f>
        <v>16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1</v>
      </c>
      <c r="O67" s="71">
        <f>HARIAN!O78+HARIAN!O80</f>
        <v>0</v>
      </c>
      <c r="P67" s="71">
        <f>HARIAN!P78+HARIAN!P80</f>
        <v>60</v>
      </c>
      <c r="Q67" s="40">
        <f t="shared" si="2"/>
        <v>0.8571428571428571</v>
      </c>
      <c r="R67" s="40">
        <f t="shared" si="1"/>
        <v>0.98360655737704916</v>
      </c>
      <c r="S67" s="40">
        <f>VLOOKUP(C67,Sheet3!$A$19:$G$81,7,FALSE)</f>
        <v>0.95</v>
      </c>
      <c r="T67" s="10">
        <f t="shared" si="3"/>
        <v>0.8571428571428571</v>
      </c>
      <c r="U67" s="10">
        <f t="shared" si="4"/>
        <v>0.98360655737704916</v>
      </c>
    </row>
    <row r="68" spans="2:21" ht="15.5">
      <c r="B68" s="101" t="s">
        <v>62</v>
      </c>
      <c r="C68" s="101"/>
      <c r="D68" s="26">
        <f t="shared" ref="D68:P68" si="7">SUM(D32:D67)</f>
        <v>1414</v>
      </c>
      <c r="E68" s="26">
        <f t="shared" si="7"/>
        <v>31</v>
      </c>
      <c r="F68" s="26">
        <f t="shared" si="7"/>
        <v>49</v>
      </c>
      <c r="G68" s="26">
        <f t="shared" si="7"/>
        <v>13</v>
      </c>
      <c r="H68" s="26">
        <f t="shared" si="7"/>
        <v>41</v>
      </c>
      <c r="I68" s="26">
        <f t="shared" si="7"/>
        <v>167</v>
      </c>
      <c r="J68" s="26">
        <f t="shared" si="7"/>
        <v>64</v>
      </c>
      <c r="K68" s="26">
        <f t="shared" si="7"/>
        <v>26</v>
      </c>
      <c r="L68" s="26">
        <f t="shared" si="7"/>
        <v>3</v>
      </c>
      <c r="M68" s="26">
        <f t="shared" si="7"/>
        <v>37</v>
      </c>
      <c r="N68" s="26">
        <f t="shared" si="7"/>
        <v>29</v>
      </c>
      <c r="O68" s="26">
        <f t="shared" si="7"/>
        <v>7</v>
      </c>
      <c r="P68" s="26">
        <f t="shared" si="7"/>
        <v>932</v>
      </c>
      <c r="Q68" s="41">
        <f>Q14</f>
        <v>0.79522184300341292</v>
      </c>
      <c r="R68" s="41">
        <f>R14</f>
        <v>0.92644135188866794</v>
      </c>
      <c r="S68" s="41">
        <f>S14</f>
        <v>0.93418259023354566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2" t="str">
        <f ca="1">LAPORAN!C2</f>
        <v xml:space="preserve">PERIODE ORDER &amp; PS : 2026-10-01 to  2026-10-20 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3:14">
      <c r="C3" s="132" t="str">
        <f>LAPORAN!C3</f>
        <v>Last update proses : 21-10-2026 13:04:03 WIB (Source: ETL XPRO)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166</v>
      </c>
      <c r="E6" s="94">
        <f>LAPORAN!J9</f>
        <v>8</v>
      </c>
      <c r="F6" s="94">
        <f>LAPORAN!K9</f>
        <v>10</v>
      </c>
      <c r="G6" s="94">
        <f>LAPORAN!L9</f>
        <v>0</v>
      </c>
      <c r="H6" s="94">
        <f>LAPORAN!M9</f>
        <v>6</v>
      </c>
      <c r="I6" s="94">
        <f>LAPORAN!N9</f>
        <v>11</v>
      </c>
      <c r="J6" s="94">
        <f>LAPORAN!O9</f>
        <v>0</v>
      </c>
      <c r="K6" s="94">
        <f>LAPORAN!P9</f>
        <v>77</v>
      </c>
      <c r="L6" s="40">
        <f>LAPORAN!Q9</f>
        <v>0.61599999999999999</v>
      </c>
      <c r="M6" s="40">
        <f>LAPORAN!R9</f>
        <v>0.81914893617021278</v>
      </c>
      <c r="N6" s="40">
        <f>LAPORAN!S9</f>
        <v>0.92405063291139244</v>
      </c>
    </row>
    <row r="7" spans="3:14" ht="15.5">
      <c r="C7" s="76" t="str">
        <f>[1]LAPORAN!C10</f>
        <v>JATIM BARAT</v>
      </c>
      <c r="D7" s="4">
        <f>LAPORAN!D10</f>
        <v>326</v>
      </c>
      <c r="E7" s="94">
        <f>LAPORAN!J10</f>
        <v>13</v>
      </c>
      <c r="F7" s="94">
        <f>LAPORAN!K10</f>
        <v>5</v>
      </c>
      <c r="G7" s="94">
        <f>LAPORAN!L10</f>
        <v>0</v>
      </c>
      <c r="H7" s="94">
        <f>LAPORAN!M10</f>
        <v>3</v>
      </c>
      <c r="I7" s="94">
        <f>LAPORAN!N10</f>
        <v>0</v>
      </c>
      <c r="J7" s="94">
        <f>LAPORAN!O10</f>
        <v>0</v>
      </c>
      <c r="K7" s="94">
        <f>LAPORAN!P10</f>
        <v>255</v>
      </c>
      <c r="L7" s="40">
        <f>LAPORAN!Q10</f>
        <v>0.86440677966101698</v>
      </c>
      <c r="M7" s="40">
        <f>LAPORAN!R10</f>
        <v>0.98837209302325579</v>
      </c>
      <c r="N7" s="40">
        <f>LAPORAN!S10</f>
        <v>0.97683397683397688</v>
      </c>
    </row>
    <row r="8" spans="3:14" ht="15.5">
      <c r="C8" s="76" t="str">
        <f>[1]LAPORAN!C11</f>
        <v>JATIM TIMUR</v>
      </c>
      <c r="D8" s="4">
        <f>LAPORAN!D11</f>
        <v>250</v>
      </c>
      <c r="E8" s="94">
        <f>LAPORAN!J11</f>
        <v>9</v>
      </c>
      <c r="F8" s="94">
        <f>LAPORAN!K11</f>
        <v>2</v>
      </c>
      <c r="G8" s="94">
        <f>LAPORAN!L11</f>
        <v>0</v>
      </c>
      <c r="H8" s="94">
        <f>LAPORAN!M11</f>
        <v>1</v>
      </c>
      <c r="I8" s="94">
        <f>LAPORAN!N11</f>
        <v>6</v>
      </c>
      <c r="J8" s="94">
        <f>LAPORAN!O11</f>
        <v>0</v>
      </c>
      <c r="K8" s="94">
        <f>LAPORAN!P11</f>
        <v>192</v>
      </c>
      <c r="L8" s="40">
        <f>LAPORAN!Q11</f>
        <v>0.85333333333333339</v>
      </c>
      <c r="M8" s="40">
        <f>LAPORAN!R11</f>
        <v>0.96482412060301503</v>
      </c>
      <c r="N8" s="40">
        <f>LAPORAN!S11</f>
        <v>0.99481865284974091</v>
      </c>
    </row>
    <row r="9" spans="3:14" ht="15.5">
      <c r="C9" s="76" t="str">
        <f>[1]LAPORAN!C12</f>
        <v>NUSA TENGGARA</v>
      </c>
      <c r="D9" s="4">
        <f>LAPORAN!D12</f>
        <v>289</v>
      </c>
      <c r="E9" s="94">
        <f>LAPORAN!J12</f>
        <v>9</v>
      </c>
      <c r="F9" s="94">
        <f>LAPORAN!K12</f>
        <v>6</v>
      </c>
      <c r="G9" s="94">
        <f>LAPORAN!L12</f>
        <v>1</v>
      </c>
      <c r="H9" s="94">
        <f>LAPORAN!M12</f>
        <v>22</v>
      </c>
      <c r="I9" s="94">
        <f>LAPORAN!N12</f>
        <v>8</v>
      </c>
      <c r="J9" s="94">
        <f>LAPORAN!O12</f>
        <v>5</v>
      </c>
      <c r="K9" s="94">
        <f>LAPORAN!P12</f>
        <v>165</v>
      </c>
      <c r="L9" s="40">
        <f>LAPORAN!Q12</f>
        <v>0.70815450643776823</v>
      </c>
      <c r="M9" s="40">
        <f>LAPORAN!R12</f>
        <v>0.82499999999999996</v>
      </c>
      <c r="N9" s="40">
        <f>LAPORAN!S12</f>
        <v>0.7321428571428571</v>
      </c>
    </row>
    <row r="10" spans="3:14" ht="15.5">
      <c r="C10" s="76" t="str">
        <f>[1]LAPORAN!C13</f>
        <v>SURAMADU</v>
      </c>
      <c r="D10" s="4">
        <f>LAPORAN!D13</f>
        <v>383</v>
      </c>
      <c r="E10" s="94">
        <f>LAPORAN!J13</f>
        <v>26</v>
      </c>
      <c r="F10" s="94">
        <f>LAPORAN!K13</f>
        <v>3</v>
      </c>
      <c r="G10" s="94">
        <f>LAPORAN!L13</f>
        <v>2</v>
      </c>
      <c r="H10" s="94">
        <f>LAPORAN!M13</f>
        <v>7</v>
      </c>
      <c r="I10" s="94">
        <f>LAPORAN!N13</f>
        <v>4</v>
      </c>
      <c r="J10" s="94">
        <f>LAPORAN!O13</f>
        <v>1</v>
      </c>
      <c r="K10" s="94">
        <f>LAPORAN!P13</f>
        <v>243</v>
      </c>
      <c r="L10" s="40">
        <f>LAPORAN!Q13</f>
        <v>0.82653061224489799</v>
      </c>
      <c r="M10" s="40">
        <f>LAPORAN!R13</f>
        <v>0.95294117647058818</v>
      </c>
      <c r="N10" s="40">
        <f>LAPORAN!S13</f>
        <v>0.98353909465020573</v>
      </c>
    </row>
    <row r="11" spans="3:14" ht="15.5">
      <c r="C11" s="95" t="str">
        <f>[1]LAPORAN!C14</f>
        <v>TOTAL</v>
      </c>
      <c r="D11" s="98">
        <f>LAPORAN!D14</f>
        <v>1414</v>
      </c>
      <c r="E11" s="96">
        <f>LAPORAN!J14</f>
        <v>65</v>
      </c>
      <c r="F11" s="96">
        <f>LAPORAN!K14</f>
        <v>26</v>
      </c>
      <c r="G11" s="96">
        <f>LAPORAN!L14</f>
        <v>3</v>
      </c>
      <c r="H11" s="96">
        <f>LAPORAN!M14</f>
        <v>39</v>
      </c>
      <c r="I11" s="96">
        <f>LAPORAN!N14</f>
        <v>29</v>
      </c>
      <c r="J11" s="96">
        <f>LAPORAN!O14</f>
        <v>6</v>
      </c>
      <c r="K11" s="96">
        <f>LAPORAN!P14</f>
        <v>932</v>
      </c>
      <c r="L11" s="97">
        <f>LAPORAN!Q14</f>
        <v>0.79522184300341292</v>
      </c>
      <c r="M11" s="97">
        <f>LAPORAN!R14</f>
        <v>0.92644135188866794</v>
      </c>
      <c r="N11" s="97">
        <f>LAPORAN!S14</f>
        <v>0.93418259023354566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26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1</v>
      </c>
      <c r="I7">
        <f>IFERROR(VLOOKUP(C7,'COPY DATA XPRO'!$C$7:$AI$58,7,FALSE),0)</f>
        <v>0</v>
      </c>
      <c r="J7">
        <f>IFERROR(VLOOKUP(C7,'COPY DATA XPRO'!$C$7:$AI$58,8,FALSE),0)</f>
        <v>4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11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46.15</v>
      </c>
      <c r="AH7">
        <f>IFERROR(VLOOKUP(C7,'COPY DATA XPRO'!$C$7:$AI$58,32,FALSE),0)</f>
        <v>50</v>
      </c>
      <c r="AI7">
        <f>IFERROR(VLOOKUP(C7,'COPY DATA XPRO'!$C$7:$AI$58,33,FALSE),0)</f>
        <v>91.67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1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4</v>
      </c>
      <c r="J9">
        <f>IFERROR(VLOOKUP(C9,'COPY DATA XPRO'!$C$7:$AI$58,8,FALSE),0)</f>
        <v>1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1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1</v>
      </c>
      <c r="Q9">
        <f>IFERROR(VLOOKUP(C9,'COPY DATA XPRO'!$C$7:$AI$58,15,FALSE),0)</f>
        <v>1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3</v>
      </c>
      <c r="Y9">
        <f>IFERROR(VLOOKUP(C9,'COPY DATA XPRO'!$C$7:$AI$58,23,FALSE),0)</f>
        <v>0</v>
      </c>
      <c r="Z9">
        <f>IFERROR(VLOOKUP(C9,'COPY DATA XPRO'!$C$7:$AI$58,24,FALSE),0)</f>
        <v>7</v>
      </c>
      <c r="AA9">
        <f>IFERROR(VLOOKUP(C9,'COPY DATA XPRO'!$C$7:$AI$58,25,FALSE),0)</f>
        <v>1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1</v>
      </c>
      <c r="AF9">
        <f>IFERROR(VLOOKUP(C9,'COPY DATA XPRO'!$C$7:$AI$58,30,FALSE),0)</f>
        <v>3</v>
      </c>
      <c r="AG9">
        <f>IFERROR(VLOOKUP(C9,'COPY DATA XPRO'!$C$7:$AI$58,31,FALSE),0)</f>
        <v>60</v>
      </c>
      <c r="AH9">
        <f>IFERROR(VLOOKUP(C9,'COPY DATA XPRO'!$C$7:$AI$58,32,FALSE),0)</f>
        <v>53.85</v>
      </c>
      <c r="AI9">
        <f>IFERROR(VLOOKUP(C9,'COPY DATA XPRO'!$C$7:$AI$58,33,FALSE),0)</f>
        <v>63.64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18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1</v>
      </c>
      <c r="N10">
        <f>IFERROR(VLOOKUP(C10,'COPY DATA XPRO'!$C$7:$AI$58,12,FALSE),0)</f>
        <v>0</v>
      </c>
      <c r="O10">
        <f>IFERROR(VLOOKUP(C10,'COPY DATA XPRO'!$C$7:$AI$58,13,FALSE),0)</f>
        <v>1</v>
      </c>
      <c r="P10">
        <f>IFERROR(VLOOKUP(C10,'COPY DATA XPRO'!$C$7:$AI$58,14,FALSE),0)</f>
        <v>2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7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55.56</v>
      </c>
      <c r="AH10">
        <f>IFERROR(VLOOKUP(C10,'COPY DATA XPRO'!$C$7:$AI$58,32,FALSE),0)</f>
        <v>50</v>
      </c>
      <c r="AI10">
        <f>IFERROR(VLOOKUP(C10,'COPY DATA XPRO'!$C$7:$AI$58,33,FALSE),0)</f>
        <v>70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18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2</v>
      </c>
      <c r="AG11">
        <f>IFERROR(VLOOKUP(C11,'COPY DATA XPRO'!$C$7:$AI$58,31,FALSE),0)</f>
        <v>83.33</v>
      </c>
      <c r="AH11">
        <f>IFERROR(VLOOKUP(C11,'COPY DATA XPRO'!$C$7:$AI$58,32,FALSE),0)</f>
        <v>100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7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80</v>
      </c>
      <c r="AH12">
        <f>IFERROR(VLOOKUP(C12,'COPY DATA XPRO'!$C$7:$AI$58,32,FALSE),0)</f>
        <v>87.5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50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9</v>
      </c>
      <c r="L13">
        <f>IFERROR(VLOOKUP(C13,'COPY DATA XPRO'!$C$7:$AI$58,10,FALSE),0)</f>
        <v>0</v>
      </c>
      <c r="M13">
        <f>IFERROR(VLOOKUP(C13,'COPY DATA XPRO'!$C$7:$AI$58,11,FALSE),0)</f>
        <v>1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3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3</v>
      </c>
      <c r="Y13">
        <f>IFERROR(VLOOKUP(C13,'COPY DATA XPRO'!$C$7:$AI$58,23,FALSE),0)</f>
        <v>0</v>
      </c>
      <c r="Z13">
        <f>IFERROR(VLOOKUP(C13,'COPY DATA XPRO'!$C$7:$AI$58,24,FALSE),0)</f>
        <v>17</v>
      </c>
      <c r="AA13">
        <f>IFERROR(VLOOKUP(C13,'COPY DATA XPRO'!$C$7:$AI$58,25,FALSE),0)</f>
        <v>0</v>
      </c>
      <c r="AB13">
        <f>IFERROR(VLOOKUP(C13,'COPY DATA XPRO'!$C$7:$AI$58,26,FALSE),0)</f>
        <v>12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12</v>
      </c>
      <c r="AF13">
        <f>IFERROR(VLOOKUP(C13,'COPY DATA XPRO'!$C$7:$AI$58,30,FALSE),0)</f>
        <v>4</v>
      </c>
      <c r="AG13">
        <f>IFERROR(VLOOKUP(C13,'COPY DATA XPRO'!$C$7:$AI$58,31,FALSE),0)</f>
        <v>66</v>
      </c>
      <c r="AH13">
        <f>IFERROR(VLOOKUP(C13,'COPY DATA XPRO'!$C$7:$AI$58,32,FALSE),0)</f>
        <v>50</v>
      </c>
      <c r="AI13">
        <f>IFERROR(VLOOKUP(C13,'COPY DATA XPRO'!$C$7:$AI$58,33,FALSE),0)</f>
        <v>80.95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23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2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3</v>
      </c>
      <c r="Y14">
        <f>IFERROR(VLOOKUP(C14,'COPY DATA XPRO'!$C$7:$AI$58,23,FALSE),0)</f>
        <v>0</v>
      </c>
      <c r="Z14">
        <f>IFERROR(VLOOKUP(C14,'COPY DATA XPRO'!$C$7:$AI$58,24,FALSE),0)</f>
        <v>12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5</v>
      </c>
      <c r="AG14">
        <f>IFERROR(VLOOKUP(C14,'COPY DATA XPRO'!$C$7:$AI$58,31,FALSE),0)</f>
        <v>73.91</v>
      </c>
      <c r="AH14">
        <f>IFERROR(VLOOKUP(C14,'COPY DATA XPRO'!$C$7:$AI$58,32,FALSE),0)</f>
        <v>66.67</v>
      </c>
      <c r="AI14">
        <f>IFERROR(VLOOKUP(C14,'COPY DATA XPRO'!$C$7:$AI$58,33,FALSE),0)</f>
        <v>75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57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5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1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1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39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3</v>
      </c>
      <c r="AE15">
        <f>IFERROR(VLOOKUP(C15,'COPY DATA XPRO'!$C$7:$AI$58,29,FALSE),0)</f>
        <v>3</v>
      </c>
      <c r="AF15">
        <f>IFERROR(VLOOKUP(C15,'COPY DATA XPRO'!$C$7:$AI$58,30,FALSE),0)</f>
        <v>5</v>
      </c>
      <c r="AG15">
        <f>IFERROR(VLOOKUP(C15,'COPY DATA XPRO'!$C$7:$AI$58,31,FALSE),0)</f>
        <v>75.44</v>
      </c>
      <c r="AH15">
        <f>IFERROR(VLOOKUP(C15,'COPY DATA XPRO'!$C$7:$AI$58,32,FALSE),0)</f>
        <v>75</v>
      </c>
      <c r="AI15">
        <f>IFERROR(VLOOKUP(C15,'COPY DATA XPRO'!$C$7:$AI$58,33,FALSE),0)</f>
        <v>97.5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13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13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25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1</v>
      </c>
      <c r="J17">
        <f>IFERROR(VLOOKUP(C17,'COPY DATA XPRO'!$C$7:$AI$58,8,FALSE),0)</f>
        <v>1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3</v>
      </c>
      <c r="AG17">
        <f>IFERROR(VLOOKUP(C17,'COPY DATA XPRO'!$C$7:$AI$58,31,FALSE),0)</f>
        <v>80</v>
      </c>
      <c r="AH17">
        <f>IFERROR(VLOOKUP(C17,'COPY DATA XPRO'!$C$7:$AI$58,32,FALSE),0)</f>
        <v>95.24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46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1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1</v>
      </c>
      <c r="Z18">
        <f>IFERROR(VLOOKUP(C18,'COPY DATA XPRO'!$C$7:$AI$58,24,FALSE),0)</f>
        <v>40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1</v>
      </c>
      <c r="AG18">
        <f>IFERROR(VLOOKUP(C18,'COPY DATA XPRO'!$C$7:$AI$58,31,FALSE),0)</f>
        <v>93.48</v>
      </c>
      <c r="AH18">
        <f>IFERROR(VLOOKUP(C18,'COPY DATA XPRO'!$C$7:$AI$58,32,FALSE),0)</f>
        <v>90.91</v>
      </c>
      <c r="AI18">
        <f>IFERROR(VLOOKUP(C18,'COPY DATA XPRO'!$C$7:$AI$58,33,FALSE),0)</f>
        <v>95.24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51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2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44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4</v>
      </c>
      <c r="AG19">
        <f>IFERROR(VLOOKUP(C19,'COPY DATA XPRO'!$C$7:$AI$58,31,FALSE),0)</f>
        <v>86.27</v>
      </c>
      <c r="AH19">
        <f>IFERROR(VLOOKUP(C19,'COPY DATA XPRO'!$C$7:$AI$58,32,FALSE),0)</f>
        <v>93.62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14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11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</v>
      </c>
      <c r="AG20">
        <f>IFERROR(VLOOKUP(C20,'COPY DATA XPRO'!$C$7:$AI$58,31,FALSE),0)</f>
        <v>78.569999999999993</v>
      </c>
      <c r="AH20">
        <f>IFERROR(VLOOKUP(C20,'COPY DATA XPRO'!$C$7:$AI$58,32,FALSE),0)</f>
        <v>84.62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28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2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2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19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2</v>
      </c>
      <c r="AG21">
        <f>IFERROR(VLOOKUP(C21,'COPY DATA XPRO'!$C$7:$AI$58,31,FALSE),0)</f>
        <v>75</v>
      </c>
      <c r="AH21">
        <f>IFERROR(VLOOKUP(C21,'COPY DATA XPRO'!$C$7:$AI$58,32,FALSE),0)</f>
        <v>79.17</v>
      </c>
      <c r="AI21">
        <f>IFERROR(VLOOKUP(C21,'COPY DATA XPRO'!$C$7:$AI$58,33,FALSE),0)</f>
        <v>95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11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92.31</v>
      </c>
      <c r="AH22">
        <f>IFERROR(VLOOKUP(C22,'COPY DATA XPRO'!$C$7:$AI$58,32,FALSE),0)</f>
        <v>84.62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24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20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87.5</v>
      </c>
      <c r="AH23">
        <f>IFERROR(VLOOKUP(C23,'COPY DATA XPRO'!$C$7:$AI$58,32,FALSE),0)</f>
        <v>95.24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8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27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17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77.78</v>
      </c>
      <c r="AH25">
        <f>IFERROR(VLOOKUP(C25,'COPY DATA XPRO'!$C$7:$AI$58,32,FALSE),0)</f>
        <v>80.95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18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13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77.78</v>
      </c>
      <c r="AH26">
        <f>IFERROR(VLOOKUP(C26,'COPY DATA XPRO'!$C$7:$AI$58,32,FALSE),0)</f>
        <v>81.25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22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2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17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90.91</v>
      </c>
      <c r="AH27">
        <f>IFERROR(VLOOKUP(C27,'COPY DATA XPRO'!$C$7:$AI$58,32,FALSE),0)</f>
        <v>77.27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17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16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94.12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44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1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1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0</v>
      </c>
      <c r="Z29">
        <f>IFERROR(VLOOKUP(C29,'COPY DATA XPRO'!$C$7:$AI$58,24,FALSE),0)</f>
        <v>35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3</v>
      </c>
      <c r="AG29">
        <f>IFERROR(VLOOKUP(C29,'COPY DATA XPRO'!$C$7:$AI$58,31,FALSE),0)</f>
        <v>88.64</v>
      </c>
      <c r="AH29">
        <f>IFERROR(VLOOKUP(C29,'COPY DATA XPRO'!$C$7:$AI$58,32,FALSE),0)</f>
        <v>87.5</v>
      </c>
      <c r="AI29">
        <f>IFERROR(VLOOKUP(C29,'COPY DATA XPRO'!$C$7:$AI$58,33,FALSE),0)</f>
        <v>97.22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17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14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82.35</v>
      </c>
      <c r="AH30">
        <f>IFERROR(VLOOKUP(C30,'COPY DATA XPRO'!$C$7:$AI$58,32,FALSE),0)</f>
        <v>87.5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25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20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84</v>
      </c>
      <c r="AH31">
        <f>IFERROR(VLOOKUP(C31,'COPY DATA XPRO'!$C$7:$AI$58,32,FALSE),0)</f>
        <v>95.24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17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11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76.47</v>
      </c>
      <c r="AH32">
        <f>IFERROR(VLOOKUP(C32,'COPY DATA XPRO'!$C$7:$AI$58,32,FALSE),0)</f>
        <v>84.62</v>
      </c>
      <c r="AI32">
        <f>IFERROR(VLOOKUP(C32,'COPY DATA XPRO'!$C$7:$AI$58,33,FALSE),0)</f>
        <v>84.62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35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85.71</v>
      </c>
      <c r="AH33">
        <f>IFERROR(VLOOKUP(C33,'COPY DATA XPRO'!$C$7:$AI$58,32,FALSE),0)</f>
        <v>96.77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33</v>
      </c>
      <c r="F34">
        <f>IFERROR(VLOOKUP(C34,'COPY DATA XPRO'!$C$7:$AI$58,4,FALSE),0)</f>
        <v>1</v>
      </c>
      <c r="G34">
        <f>IFERROR(VLOOKUP(C34,'COPY DATA XPRO'!$C$7:$AI$58,5,FALSE),0)</f>
        <v>2</v>
      </c>
      <c r="H34">
        <f>IFERROR(VLOOKUP(C34,'COPY DATA XPRO'!$C$7:$AI$58,6,FALSE),0)</f>
        <v>0</v>
      </c>
      <c r="I34">
        <f>IFERROR(VLOOKUP(C34,'COPY DATA XPRO'!$C$7:$AI$58,7,FALSE),0)</f>
        <v>3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19</v>
      </c>
      <c r="AA34">
        <f>IFERROR(VLOOKUP(C34,'COPY DATA XPRO'!$C$7:$AI$58,25,FALSE),0)</f>
        <v>2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4</v>
      </c>
      <c r="AF34">
        <f>IFERROR(VLOOKUP(C34,'COPY DATA XPRO'!$C$7:$AI$58,30,FALSE),0)</f>
        <v>2</v>
      </c>
      <c r="AG34">
        <f>IFERROR(VLOOKUP(C34,'COPY DATA XPRO'!$C$7:$AI$58,31,FALSE),0)</f>
        <v>72.73</v>
      </c>
      <c r="AH34">
        <f>IFERROR(VLOOKUP(C34,'COPY DATA XPRO'!$C$7:$AI$58,32,FALSE),0)</f>
        <v>67.86</v>
      </c>
      <c r="AI34">
        <f>IFERROR(VLOOKUP(C34,'COPY DATA XPRO'!$C$7:$AI$58,33,FALSE),0)</f>
        <v>95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2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1</v>
      </c>
      <c r="O35">
        <f>IFERROR(VLOOKUP(C35,'COPY DATA XPRO'!$C$7:$AI$58,13,FALSE),0)</f>
        <v>0</v>
      </c>
      <c r="P35">
        <f>IFERROR(VLOOKUP(C35,'COPY DATA XPRO'!$C$7:$AI$58,14,FALSE),0)</f>
        <v>1</v>
      </c>
      <c r="Q35">
        <f>IFERROR(VLOOKUP(C35,'COPY DATA XPRO'!$C$7:$AI$58,15,FALSE),0)</f>
        <v>2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2</v>
      </c>
      <c r="Y35">
        <f>IFERROR(VLOOKUP(C35,'COPY DATA XPRO'!$C$7:$AI$58,23,FALSE),0)</f>
        <v>0</v>
      </c>
      <c r="Z35">
        <f>IFERROR(VLOOKUP(C35,'COPY DATA XPRO'!$C$7:$AI$58,24,FALSE),0)</f>
        <v>25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87.88</v>
      </c>
      <c r="AH35">
        <f>IFERROR(VLOOKUP(C35,'COPY DATA XPRO'!$C$7:$AI$58,32,FALSE),0)</f>
        <v>80.650000000000006</v>
      </c>
      <c r="AI35">
        <f>IFERROR(VLOOKUP(C35,'COPY DATA XPRO'!$C$7:$AI$58,33,FALSE),0)</f>
        <v>89.29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7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5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1</v>
      </c>
      <c r="AG36">
        <f>IFERROR(VLOOKUP(C36,'COPY DATA XPRO'!$C$7:$AI$58,31,FALSE),0)</f>
        <v>71.430000000000007</v>
      </c>
      <c r="AH36">
        <f>IFERROR(VLOOKUP(C36,'COPY DATA XPRO'!$C$7:$AI$58,32,FALSE),0)</f>
        <v>83.33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4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2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50</v>
      </c>
      <c r="AI37">
        <f>IFERROR(VLOOKUP(C37,'COPY DATA XPRO'!$C$7:$AI$58,33,FALSE),0)</f>
        <v>50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23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1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1</v>
      </c>
      <c r="Z38">
        <f>IFERROR(VLOOKUP(C38,'COPY DATA XPRO'!$C$7:$AI$58,24,FALSE),0)</f>
        <v>10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56.52</v>
      </c>
      <c r="AH38">
        <f>IFERROR(VLOOKUP(C38,'COPY DATA XPRO'!$C$7:$AI$58,32,FALSE),0)</f>
        <v>62.5</v>
      </c>
      <c r="AI38">
        <f>IFERROR(VLOOKUP(C38,'COPY DATA XPRO'!$C$7:$AI$58,33,FALSE),0)</f>
        <v>76.92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15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1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93.33</v>
      </c>
      <c r="AI39">
        <f>IFERROR(VLOOKUP(C39,'COPY DATA XPRO'!$C$7:$AI$58,33,FALSE),0)</f>
        <v>93.33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39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1</v>
      </c>
      <c r="O40">
        <f>IFERROR(VLOOKUP(C40,'COPY DATA XPRO'!$C$7:$AI$58,13,FALSE),0)</f>
        <v>1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2</v>
      </c>
      <c r="Z40">
        <f>IFERROR(VLOOKUP(C40,'COPY DATA XPRO'!$C$7:$AI$58,24,FALSE),0)</f>
        <v>25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7</v>
      </c>
      <c r="AG40">
        <f>IFERROR(VLOOKUP(C40,'COPY DATA XPRO'!$C$7:$AI$58,31,FALSE),0)</f>
        <v>79.489999999999995</v>
      </c>
      <c r="AH40">
        <f>IFERROR(VLOOKUP(C40,'COPY DATA XPRO'!$C$7:$AI$58,32,FALSE),0)</f>
        <v>78.13</v>
      </c>
      <c r="AI40">
        <f>IFERROR(VLOOKUP(C40,'COPY DATA XPRO'!$C$7:$AI$58,33,FALSE),0)</f>
        <v>83.33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26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3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2</v>
      </c>
      <c r="P41">
        <f>IFERROR(VLOOKUP(C41,'COPY DATA XPRO'!$C$7:$AI$58,14,FALSE),0)</f>
        <v>2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1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2</v>
      </c>
      <c r="Y41">
        <f>IFERROR(VLOOKUP(C41,'COPY DATA XPRO'!$C$7:$AI$58,23,FALSE),0)</f>
        <v>0</v>
      </c>
      <c r="Z41">
        <f>IFERROR(VLOOKUP(C41,'COPY DATA XPRO'!$C$7:$AI$58,24,FALSE),0)</f>
        <v>14</v>
      </c>
      <c r="AA41">
        <f>IFERROR(VLOOKUP(C41,'COPY DATA XPRO'!$C$7:$AI$58,25,FALSE),0)</f>
        <v>0</v>
      </c>
      <c r="AB41">
        <f>IFERROR(VLOOKUP(C41,'COPY DATA XPRO'!$C$7:$AI$58,26,FALSE),0)</f>
        <v>4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4</v>
      </c>
      <c r="AF41">
        <f>IFERROR(VLOOKUP(C41,'COPY DATA XPRO'!$C$7:$AI$58,30,FALSE),0)</f>
        <v>0</v>
      </c>
      <c r="AG41">
        <f>IFERROR(VLOOKUP(C41,'COPY DATA XPRO'!$C$7:$AI$58,31,FALSE),0)</f>
        <v>84.62</v>
      </c>
      <c r="AH41">
        <f>IFERROR(VLOOKUP(C41,'COPY DATA XPRO'!$C$7:$AI$58,32,FALSE),0)</f>
        <v>63.64</v>
      </c>
      <c r="AI41">
        <f>IFERROR(VLOOKUP(C41,'COPY DATA XPRO'!$C$7:$AI$58,33,FALSE),0)</f>
        <v>77.78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80</v>
      </c>
      <c r="AH42">
        <f>IFERROR(VLOOKUP(C42,'COPY DATA XPRO'!$C$7:$AI$58,32,FALSE),0)</f>
        <v>76.92</v>
      </c>
      <c r="AI42">
        <f>IFERROR(VLOOKUP(C42,'COPY DATA XPRO'!$C$7:$AI$58,33,FALSE),0)</f>
        <v>83.33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47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11</v>
      </c>
      <c r="I43">
        <f>IFERROR(VLOOKUP(C43,'COPY DATA XPRO'!$C$7:$AI$58,7,FALSE),0)</f>
        <v>2</v>
      </c>
      <c r="J43">
        <f>IFERROR(VLOOKUP(C43,'COPY DATA XPRO'!$C$7:$AI$58,8,FALSE),0)</f>
        <v>1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0</v>
      </c>
      <c r="O43">
        <f>IFERROR(VLOOKUP(C43,'COPY DATA XPRO'!$C$7:$AI$58,13,FALSE),0)</f>
        <v>2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2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23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4</v>
      </c>
      <c r="AG43">
        <f>IFERROR(VLOOKUP(C43,'COPY DATA XPRO'!$C$7:$AI$58,31,FALSE),0)</f>
        <v>59.57</v>
      </c>
      <c r="AH43">
        <f>IFERROR(VLOOKUP(C43,'COPY DATA XPRO'!$C$7:$AI$58,32,FALSE),0)</f>
        <v>57.5</v>
      </c>
      <c r="AI43">
        <f>IFERROR(VLOOKUP(C43,'COPY DATA XPRO'!$C$7:$AI$58,33,FALSE),0)</f>
        <v>82.14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40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1</v>
      </c>
      <c r="O44">
        <f>IFERROR(VLOOKUP(C44,'COPY DATA XPRO'!$C$7:$AI$58,13,FALSE),0)</f>
        <v>2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24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9</v>
      </c>
      <c r="AG44">
        <f>IFERROR(VLOOKUP(C44,'COPY DATA XPRO'!$C$7:$AI$58,31,FALSE),0)</f>
        <v>70</v>
      </c>
      <c r="AH44">
        <f>IFERROR(VLOOKUP(C44,'COPY DATA XPRO'!$C$7:$AI$58,32,FALSE),0)</f>
        <v>82.76</v>
      </c>
      <c r="AI44">
        <f>IFERROR(VLOOKUP(C44,'COPY DATA XPRO'!$C$7:$AI$58,33,FALSE),0)</f>
        <v>85.71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1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0</v>
      </c>
      <c r="Z45">
        <f>IFERROR(VLOOKUP(C45,'COPY DATA XPRO'!$C$7:$AI$58,24,FALSE),0)</f>
        <v>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</v>
      </c>
      <c r="AH45">
        <f>IFERROR(VLOOKUP(C45,'COPY DATA XPRO'!$C$7:$AI$58,32,FALSE),0)</f>
        <v>60</v>
      </c>
      <c r="AI45">
        <f>IFERROR(VLOOKUP(C45,'COPY DATA XPRO'!$C$7:$AI$58,33,FALSE),0)</f>
        <v>66.67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61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4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1</v>
      </c>
      <c r="O46">
        <f>IFERROR(VLOOKUP(C46,'COPY DATA XPRO'!$C$7:$AI$58,13,FALSE),0)</f>
        <v>1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32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15</v>
      </c>
      <c r="AG46">
        <f>IFERROR(VLOOKUP(C46,'COPY DATA XPRO'!$C$7:$AI$58,31,FALSE),0)</f>
        <v>60.66</v>
      </c>
      <c r="AH46">
        <f>IFERROR(VLOOKUP(C46,'COPY DATA XPRO'!$C$7:$AI$58,32,FALSE),0)</f>
        <v>72.73</v>
      </c>
      <c r="AI46">
        <f>IFERROR(VLOOKUP(C46,'COPY DATA XPRO'!$C$7:$AI$58,33,FALSE),0)</f>
        <v>88.89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1</v>
      </c>
      <c r="P47">
        <f>IFERROR(VLOOKUP(C47,'COPY DATA XPRO'!$C$7:$AI$58,14,FALSE),0)</f>
        <v>1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6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1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83.33</v>
      </c>
      <c r="AH48">
        <f>IFERROR(VLOOKUP(C48,'COPY DATA XPRO'!$C$7:$AI$58,32,FALSE),0)</f>
        <v>80</v>
      </c>
      <c r="AI48">
        <f>IFERROR(VLOOKUP(C48,'COPY DATA XPRO'!$C$7:$AI$58,33,FALSE),0)</f>
        <v>80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38</v>
      </c>
      <c r="F49">
        <f>IFERROR(VLOOKUP(C49,'COPY DATA XPRO'!$C$7:$AI$58,4,FALSE),0)</f>
        <v>0</v>
      </c>
      <c r="G49">
        <f>IFERROR(VLOOKUP(C49,'COPY DATA XPRO'!$C$7:$AI$58,5,FALSE),0)</f>
        <v>2</v>
      </c>
      <c r="H49">
        <f>IFERROR(VLOOKUP(C49,'COPY DATA XPRO'!$C$7:$AI$58,6,FALSE),0)</f>
        <v>0</v>
      </c>
      <c r="I49">
        <f>IFERROR(VLOOKUP(C49,'COPY DATA XPRO'!$C$7:$AI$58,7,FALSE),0)</f>
        <v>3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24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63.16</v>
      </c>
      <c r="AH49">
        <f>IFERROR(VLOOKUP(C49,'COPY DATA XPRO'!$C$7:$AI$58,32,FALSE),0)</f>
        <v>82.76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73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4</v>
      </c>
      <c r="K50">
        <f>IFERROR(VLOOKUP(C50,'COPY DATA XPRO'!$C$7:$AI$58,9,FALSE),0)</f>
        <v>1</v>
      </c>
      <c r="L50">
        <f>IFERROR(VLOOKUP(C50,'COPY DATA XPRO'!$C$7:$AI$58,10,FALSE),0)</f>
        <v>1</v>
      </c>
      <c r="M50">
        <f>IFERROR(VLOOKUP(C50,'COPY DATA XPRO'!$C$7:$AI$58,11,FALSE),0)</f>
        <v>2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2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2</v>
      </c>
      <c r="Y50">
        <f>IFERROR(VLOOKUP(C50,'COPY DATA XPRO'!$C$7:$AI$58,23,FALSE),0)</f>
        <v>0</v>
      </c>
      <c r="Z50">
        <f>IFERROR(VLOOKUP(C50,'COPY DATA XPRO'!$C$7:$AI$58,24,FALSE),0)</f>
        <v>45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15</v>
      </c>
      <c r="AG50">
        <f>IFERROR(VLOOKUP(C50,'COPY DATA XPRO'!$C$7:$AI$58,31,FALSE),0)</f>
        <v>68.489999999999995</v>
      </c>
      <c r="AH50">
        <f>IFERROR(VLOOKUP(C50,'COPY DATA XPRO'!$C$7:$AI$58,32,FALSE),0)</f>
        <v>80.36</v>
      </c>
      <c r="AI50">
        <f>IFERROR(VLOOKUP(C50,'COPY DATA XPRO'!$C$7:$AI$58,33,FALSE),0)</f>
        <v>91.84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31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1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7</v>
      </c>
      <c r="AG51">
        <f>IFERROR(VLOOKUP(C51,'COPY DATA XPRO'!$C$7:$AI$58,31,FALSE),0)</f>
        <v>70.97</v>
      </c>
      <c r="AH51">
        <f>IFERROR(VLOOKUP(C51,'COPY DATA XPRO'!$C$7:$AI$58,32,FALSE),0)</f>
        <v>91.3</v>
      </c>
      <c r="AI51">
        <f>IFERROR(VLOOKUP(C51,'COPY DATA XPRO'!$C$7:$AI$58,33,FALSE),0)</f>
        <v>95.45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47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3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1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30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11</v>
      </c>
      <c r="AG52">
        <f>IFERROR(VLOOKUP(C52,'COPY DATA XPRO'!$C$7:$AI$58,31,FALSE),0)</f>
        <v>65.959999999999994</v>
      </c>
      <c r="AH52">
        <f>IFERROR(VLOOKUP(C52,'COPY DATA XPRO'!$C$7:$AI$58,32,FALSE),0)</f>
        <v>90.91</v>
      </c>
      <c r="AI52">
        <f>IFERROR(VLOOKUP(C52,'COPY DATA XPRO'!$C$7:$AI$58,33,FALSE),0)</f>
        <v>96.77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45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6</v>
      </c>
      <c r="J53">
        <f>IFERROR(VLOOKUP(C53,'COPY DATA XPRO'!$C$7:$AI$58,8,FALSE),0)</f>
        <v>3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28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5</v>
      </c>
      <c r="AG53">
        <f>IFERROR(VLOOKUP(C53,'COPY DATA XPRO'!$C$7:$AI$58,31,FALSE),0)</f>
        <v>66.67</v>
      </c>
      <c r="AH53">
        <f>IFERROR(VLOOKUP(C53,'COPY DATA XPRO'!$C$7:$AI$58,32,FALSE),0)</f>
        <v>84.85</v>
      </c>
      <c r="AI53">
        <f>IFERROR(VLOOKUP(C53,'COPY DATA XPRO'!$C$7:$AI$58,33,FALSE),0)</f>
        <v>96.55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42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30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5</v>
      </c>
      <c r="AG54">
        <f>IFERROR(VLOOKUP(C54,'COPY DATA XPRO'!$C$7:$AI$58,31,FALSE),0)</f>
        <v>73.81</v>
      </c>
      <c r="AH54">
        <f>IFERROR(VLOOKUP(C54,'COPY DATA XPRO'!$C$7:$AI$58,32,FALSE),0)</f>
        <v>81.08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54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3</v>
      </c>
      <c r="K55">
        <f>IFERROR(VLOOKUP(C55,'COPY DATA XPRO'!$C$7:$AI$58,9,FALSE),0)</f>
        <v>0</v>
      </c>
      <c r="L55">
        <f>IFERROR(VLOOKUP(C55,'COPY DATA XPRO'!$C$7:$AI$58,10,FALSE),0)</f>
        <v>1</v>
      </c>
      <c r="M55">
        <f>IFERROR(VLOOKUP(C55,'COPY DATA XPRO'!$C$7:$AI$58,11,FALSE),0)</f>
        <v>1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2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1</v>
      </c>
      <c r="Z55">
        <f>IFERROR(VLOOKUP(C55,'COPY DATA XPRO'!$C$7:$AI$58,24,FALSE),0)</f>
        <v>36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10</v>
      </c>
      <c r="AG55">
        <f>IFERROR(VLOOKUP(C55,'COPY DATA XPRO'!$C$7:$AI$58,31,FALSE),0)</f>
        <v>74.069999999999993</v>
      </c>
      <c r="AH55">
        <f>IFERROR(VLOOKUP(C55,'COPY DATA XPRO'!$C$7:$AI$58,32,FALSE),0)</f>
        <v>81.819999999999993</v>
      </c>
      <c r="AI55">
        <f>IFERROR(VLOOKUP(C55,'COPY DATA XPRO'!$C$7:$AI$58,33,FALSE),0)</f>
        <v>92.31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53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7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29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10</v>
      </c>
      <c r="AG56">
        <f>IFERROR(VLOOKUP(C56,'COPY DATA XPRO'!$C$7:$AI$58,31,FALSE),0)</f>
        <v>58.49</v>
      </c>
      <c r="AH56">
        <f>IFERROR(VLOOKUP(C56,'COPY DATA XPRO'!$C$7:$AI$58,32,FALSE),0)</f>
        <v>74.36</v>
      </c>
      <c r="AI56">
        <f>IFERROR(VLOOKUP(C56,'COPY DATA XPRO'!$C$7:$AI$58,33,FALSE),0)</f>
        <v>96.67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78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78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7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78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26</v>
      </c>
      <c r="F7">
        <v>0</v>
      </c>
      <c r="G7">
        <v>2</v>
      </c>
      <c r="H7">
        <v>1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11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46.15</v>
      </c>
      <c r="AH7">
        <v>50</v>
      </c>
      <c r="AI7">
        <v>91.67</v>
      </c>
    </row>
    <row r="8" spans="2:35">
      <c r="C8" t="s">
        <v>80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20</v>
      </c>
      <c r="F9">
        <v>0</v>
      </c>
      <c r="G9">
        <v>0</v>
      </c>
      <c r="H9">
        <v>0</v>
      </c>
      <c r="I9">
        <v>4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1</v>
      </c>
      <c r="Q9">
        <v>1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3</v>
      </c>
      <c r="Y9">
        <v>0</v>
      </c>
      <c r="Z9">
        <v>7</v>
      </c>
      <c r="AA9">
        <v>1</v>
      </c>
      <c r="AB9">
        <v>0</v>
      </c>
      <c r="AC9">
        <v>0</v>
      </c>
      <c r="AD9">
        <v>0</v>
      </c>
      <c r="AE9">
        <v>1</v>
      </c>
      <c r="AF9">
        <v>3</v>
      </c>
      <c r="AG9">
        <v>60</v>
      </c>
      <c r="AH9">
        <v>53.85</v>
      </c>
      <c r="AI9">
        <v>63.64</v>
      </c>
    </row>
    <row r="10" spans="2:35">
      <c r="C10" t="s">
        <v>82</v>
      </c>
      <c r="D10">
        <v>0</v>
      </c>
      <c r="E10">
        <v>18</v>
      </c>
      <c r="F10">
        <v>0</v>
      </c>
      <c r="G10">
        <v>2</v>
      </c>
      <c r="H10">
        <v>0</v>
      </c>
      <c r="I10">
        <v>2</v>
      </c>
      <c r="J10">
        <v>1</v>
      </c>
      <c r="K10">
        <v>0</v>
      </c>
      <c r="L10">
        <v>0</v>
      </c>
      <c r="M10">
        <v>1</v>
      </c>
      <c r="N10">
        <v>0</v>
      </c>
      <c r="O10">
        <v>1</v>
      </c>
      <c r="P10">
        <v>2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7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55.56</v>
      </c>
      <c r="AH10">
        <v>50</v>
      </c>
      <c r="AI10">
        <v>70</v>
      </c>
    </row>
    <row r="11" spans="2:35">
      <c r="C11" t="s">
        <v>83</v>
      </c>
      <c r="D11">
        <v>0</v>
      </c>
      <c r="E11">
        <v>18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2</v>
      </c>
      <c r="AG11">
        <v>83.33</v>
      </c>
      <c r="AH11">
        <v>100</v>
      </c>
      <c r="AI11">
        <v>100</v>
      </c>
    </row>
    <row r="12" spans="2:35">
      <c r="C12" t="s">
        <v>84</v>
      </c>
      <c r="D12">
        <v>0</v>
      </c>
      <c r="E12">
        <v>10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7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80</v>
      </c>
      <c r="AH12">
        <v>87.5</v>
      </c>
      <c r="AI12">
        <v>100</v>
      </c>
    </row>
    <row r="13" spans="2:35">
      <c r="C13" t="s">
        <v>85</v>
      </c>
      <c r="D13">
        <v>0</v>
      </c>
      <c r="E13">
        <v>50</v>
      </c>
      <c r="F13">
        <v>1</v>
      </c>
      <c r="G13">
        <v>0</v>
      </c>
      <c r="H13">
        <v>0</v>
      </c>
      <c r="I13">
        <v>3</v>
      </c>
      <c r="J13">
        <v>1</v>
      </c>
      <c r="K13">
        <v>9</v>
      </c>
      <c r="L13">
        <v>0</v>
      </c>
      <c r="M13">
        <v>1</v>
      </c>
      <c r="N13">
        <v>0</v>
      </c>
      <c r="O13">
        <v>0</v>
      </c>
      <c r="P13">
        <v>1</v>
      </c>
      <c r="Q13">
        <v>0</v>
      </c>
      <c r="R13">
        <v>3</v>
      </c>
      <c r="S13">
        <v>0</v>
      </c>
      <c r="T13">
        <v>0</v>
      </c>
      <c r="U13">
        <v>0</v>
      </c>
      <c r="V13">
        <v>0</v>
      </c>
      <c r="W13">
        <v>0</v>
      </c>
      <c r="X13">
        <v>3</v>
      </c>
      <c r="Y13">
        <v>0</v>
      </c>
      <c r="Z13">
        <v>17</v>
      </c>
      <c r="AA13">
        <v>0</v>
      </c>
      <c r="AB13">
        <v>12</v>
      </c>
      <c r="AC13">
        <v>0</v>
      </c>
      <c r="AD13">
        <v>0</v>
      </c>
      <c r="AE13">
        <v>12</v>
      </c>
      <c r="AF13">
        <v>4</v>
      </c>
      <c r="AG13">
        <v>66</v>
      </c>
      <c r="AH13">
        <v>50</v>
      </c>
      <c r="AI13">
        <v>80.95</v>
      </c>
    </row>
    <row r="14" spans="2:35">
      <c r="C14" t="s">
        <v>86</v>
      </c>
      <c r="D14">
        <v>0</v>
      </c>
      <c r="E14">
        <v>23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  <c r="N14">
        <v>0</v>
      </c>
      <c r="O14">
        <v>0</v>
      </c>
      <c r="P14">
        <v>1</v>
      </c>
      <c r="Q14">
        <v>2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3</v>
      </c>
      <c r="Y14">
        <v>0</v>
      </c>
      <c r="Z14">
        <v>12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5</v>
      </c>
      <c r="AG14">
        <v>73.91</v>
      </c>
      <c r="AH14">
        <v>66.67</v>
      </c>
      <c r="AI14">
        <v>75</v>
      </c>
    </row>
    <row r="16" spans="2:35">
      <c r="B16" t="s">
        <v>38</v>
      </c>
      <c r="C16" s="100" t="s">
        <v>87</v>
      </c>
      <c r="D16">
        <v>0</v>
      </c>
      <c r="E16">
        <v>57</v>
      </c>
      <c r="F16">
        <v>0</v>
      </c>
      <c r="G16">
        <v>0</v>
      </c>
      <c r="H16">
        <v>2</v>
      </c>
      <c r="I16">
        <v>0</v>
      </c>
      <c r="J16">
        <v>5</v>
      </c>
      <c r="K16">
        <v>0</v>
      </c>
      <c r="L16">
        <v>0</v>
      </c>
      <c r="M16">
        <v>1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39</v>
      </c>
      <c r="AA16">
        <v>0</v>
      </c>
      <c r="AB16">
        <v>0</v>
      </c>
      <c r="AC16">
        <v>0</v>
      </c>
      <c r="AD16">
        <v>3</v>
      </c>
      <c r="AE16">
        <v>3</v>
      </c>
      <c r="AF16">
        <v>5</v>
      </c>
      <c r="AG16">
        <v>75.44</v>
      </c>
      <c r="AH16">
        <v>75</v>
      </c>
      <c r="AI16">
        <v>97.5</v>
      </c>
    </row>
    <row r="17" spans="2:35">
      <c r="C17" t="s">
        <v>88</v>
      </c>
      <c r="D17">
        <v>0</v>
      </c>
      <c r="E17">
        <v>13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25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3</v>
      </c>
      <c r="AG18">
        <v>80</v>
      </c>
      <c r="AH18">
        <v>95.24</v>
      </c>
      <c r="AI18">
        <v>100</v>
      </c>
    </row>
    <row r="19" spans="2:35">
      <c r="C19" t="s">
        <v>90</v>
      </c>
      <c r="D19">
        <v>0</v>
      </c>
      <c r="E19">
        <v>46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40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1</v>
      </c>
      <c r="AG19">
        <v>93.48</v>
      </c>
      <c r="AH19">
        <v>90.91</v>
      </c>
      <c r="AI19">
        <v>95.24</v>
      </c>
    </row>
    <row r="20" spans="2:35">
      <c r="C20" t="s">
        <v>91</v>
      </c>
      <c r="D20">
        <v>0</v>
      </c>
      <c r="E20">
        <v>51</v>
      </c>
      <c r="F20">
        <v>0</v>
      </c>
      <c r="G20">
        <v>0</v>
      </c>
      <c r="H20">
        <v>0</v>
      </c>
      <c r="I20">
        <v>0</v>
      </c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44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4</v>
      </c>
      <c r="AG20">
        <v>86.27</v>
      </c>
      <c r="AH20">
        <v>93.62</v>
      </c>
      <c r="AI20">
        <v>100</v>
      </c>
    </row>
    <row r="21" spans="2:35">
      <c r="C21" t="s">
        <v>92</v>
      </c>
      <c r="D21">
        <v>0</v>
      </c>
      <c r="E21">
        <v>14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78.569999999999993</v>
      </c>
      <c r="AH21">
        <v>84.62</v>
      </c>
      <c r="AI21">
        <v>100</v>
      </c>
    </row>
    <row r="22" spans="2:35">
      <c r="C22" t="s">
        <v>93</v>
      </c>
      <c r="D22">
        <v>0</v>
      </c>
      <c r="E22">
        <v>28</v>
      </c>
      <c r="F22">
        <v>0</v>
      </c>
      <c r="G22">
        <v>0</v>
      </c>
      <c r="H22">
        <v>2</v>
      </c>
      <c r="I22">
        <v>0</v>
      </c>
      <c r="J22">
        <v>1</v>
      </c>
      <c r="K22">
        <v>2</v>
      </c>
      <c r="L22">
        <v>0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19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2</v>
      </c>
      <c r="AG22">
        <v>75</v>
      </c>
      <c r="AH22">
        <v>79.17</v>
      </c>
      <c r="AI22">
        <v>95</v>
      </c>
    </row>
    <row r="23" spans="2:35">
      <c r="C23" t="s">
        <v>94</v>
      </c>
      <c r="D23">
        <v>0</v>
      </c>
      <c r="E23">
        <v>13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11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92.31</v>
      </c>
      <c r="AH23">
        <v>84.62</v>
      </c>
      <c r="AI23">
        <v>100</v>
      </c>
    </row>
    <row r="24" spans="2:35">
      <c r="C24" t="s">
        <v>95</v>
      </c>
      <c r="D24">
        <v>0</v>
      </c>
      <c r="E24">
        <v>24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20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87.5</v>
      </c>
      <c r="AH24">
        <v>95.24</v>
      </c>
      <c r="AI24">
        <v>100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8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80</v>
      </c>
      <c r="AI25">
        <v>100</v>
      </c>
    </row>
    <row r="26" spans="2:35">
      <c r="C26" t="s">
        <v>97</v>
      </c>
      <c r="D26">
        <v>0</v>
      </c>
      <c r="E26">
        <v>27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17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77.78</v>
      </c>
      <c r="AH26">
        <v>80.95</v>
      </c>
      <c r="AI26">
        <v>100</v>
      </c>
    </row>
    <row r="27" spans="2:35">
      <c r="C27" t="s">
        <v>98</v>
      </c>
      <c r="D27">
        <v>0</v>
      </c>
      <c r="E27">
        <v>18</v>
      </c>
      <c r="F27">
        <v>0</v>
      </c>
      <c r="G27">
        <v>0</v>
      </c>
      <c r="H27">
        <v>0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13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77.78</v>
      </c>
      <c r="AH27">
        <v>81.25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22</v>
      </c>
      <c r="F28">
        <v>0</v>
      </c>
      <c r="G28">
        <v>0</v>
      </c>
      <c r="H28">
        <v>0</v>
      </c>
      <c r="I28">
        <v>0</v>
      </c>
      <c r="J28">
        <v>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17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90.91</v>
      </c>
      <c r="AH28">
        <v>77.27</v>
      </c>
      <c r="AI28">
        <v>100</v>
      </c>
    </row>
    <row r="29" spans="2:35">
      <c r="C29" t="s">
        <v>100</v>
      </c>
      <c r="D29">
        <v>0</v>
      </c>
      <c r="E29">
        <v>17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16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94.12</v>
      </c>
      <c r="AI29">
        <v>100</v>
      </c>
    </row>
    <row r="30" spans="2:35">
      <c r="C30" t="s">
        <v>101</v>
      </c>
      <c r="D30">
        <v>0</v>
      </c>
      <c r="E30">
        <v>44</v>
      </c>
      <c r="F30">
        <v>0</v>
      </c>
      <c r="G30">
        <v>0</v>
      </c>
      <c r="H30">
        <v>0</v>
      </c>
      <c r="I30">
        <v>0</v>
      </c>
      <c r="J30">
        <v>1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35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3</v>
      </c>
      <c r="AG30">
        <v>88.64</v>
      </c>
      <c r="AH30">
        <v>87.5</v>
      </c>
      <c r="AI30">
        <v>97.22</v>
      </c>
    </row>
    <row r="31" spans="2:35">
      <c r="C31" t="s">
        <v>102</v>
      </c>
      <c r="D31">
        <v>0</v>
      </c>
      <c r="E31">
        <v>17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14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82.35</v>
      </c>
      <c r="AH31">
        <v>87.5</v>
      </c>
      <c r="AI31">
        <v>100</v>
      </c>
    </row>
    <row r="32" spans="2:35">
      <c r="C32" t="s">
        <v>103</v>
      </c>
      <c r="D32">
        <v>0</v>
      </c>
      <c r="E32">
        <v>25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20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84</v>
      </c>
      <c r="AH32">
        <v>95.24</v>
      </c>
      <c r="AI32">
        <v>100</v>
      </c>
    </row>
    <row r="33" spans="2:35">
      <c r="C33" t="s">
        <v>104</v>
      </c>
      <c r="D33">
        <v>0</v>
      </c>
      <c r="E33">
        <v>17</v>
      </c>
      <c r="F33">
        <v>0</v>
      </c>
      <c r="G33">
        <v>0</v>
      </c>
      <c r="H33">
        <v>0</v>
      </c>
      <c r="I33">
        <v>3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11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76.47</v>
      </c>
      <c r="AH33">
        <v>84.62</v>
      </c>
      <c r="AI33">
        <v>84.62</v>
      </c>
    </row>
    <row r="34" spans="2:35">
      <c r="C34" t="s">
        <v>105</v>
      </c>
      <c r="D34">
        <v>0</v>
      </c>
      <c r="E34">
        <v>35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85.71</v>
      </c>
      <c r="AH34">
        <v>96.77</v>
      </c>
      <c r="AI34">
        <v>100</v>
      </c>
    </row>
    <row r="35" spans="2:35">
      <c r="C35" t="s">
        <v>106</v>
      </c>
      <c r="D35">
        <v>0</v>
      </c>
      <c r="E35">
        <v>33</v>
      </c>
      <c r="F35">
        <v>1</v>
      </c>
      <c r="G35">
        <v>2</v>
      </c>
      <c r="H35">
        <v>0</v>
      </c>
      <c r="I35">
        <v>3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19</v>
      </c>
      <c r="AA35">
        <v>2</v>
      </c>
      <c r="AB35">
        <v>2</v>
      </c>
      <c r="AC35">
        <v>0</v>
      </c>
      <c r="AD35">
        <v>0</v>
      </c>
      <c r="AE35">
        <v>4</v>
      </c>
      <c r="AF35">
        <v>2</v>
      </c>
      <c r="AG35">
        <v>72.73</v>
      </c>
      <c r="AH35">
        <v>67.86</v>
      </c>
      <c r="AI35">
        <v>95</v>
      </c>
    </row>
    <row r="36" spans="2:35">
      <c r="C36" t="s">
        <v>107</v>
      </c>
      <c r="D36">
        <v>0</v>
      </c>
      <c r="E36">
        <v>33</v>
      </c>
      <c r="F36">
        <v>0</v>
      </c>
      <c r="G36">
        <v>0</v>
      </c>
      <c r="H36">
        <v>0</v>
      </c>
      <c r="I36">
        <v>1</v>
      </c>
      <c r="J36">
        <v>2</v>
      </c>
      <c r="K36">
        <v>0</v>
      </c>
      <c r="L36">
        <v>0</v>
      </c>
      <c r="M36">
        <v>0</v>
      </c>
      <c r="N36">
        <v>1</v>
      </c>
      <c r="O36">
        <v>0</v>
      </c>
      <c r="P36">
        <v>1</v>
      </c>
      <c r="Q36">
        <v>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0</v>
      </c>
      <c r="Z36">
        <v>25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87.88</v>
      </c>
      <c r="AH36">
        <v>80.650000000000006</v>
      </c>
      <c r="AI36">
        <v>89.29</v>
      </c>
    </row>
    <row r="37" spans="2:35">
      <c r="C37" t="s">
        <v>108</v>
      </c>
      <c r="D37">
        <v>0</v>
      </c>
      <c r="E37">
        <v>7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71.430000000000007</v>
      </c>
      <c r="AH37">
        <v>83.33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2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50</v>
      </c>
      <c r="AI38">
        <v>50</v>
      </c>
    </row>
    <row r="39" spans="2:35">
      <c r="C39" t="s">
        <v>110</v>
      </c>
      <c r="D39">
        <v>0</v>
      </c>
      <c r="E39">
        <v>23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1</v>
      </c>
      <c r="M39">
        <v>0</v>
      </c>
      <c r="N39">
        <v>0</v>
      </c>
      <c r="O39">
        <v>1</v>
      </c>
      <c r="P39">
        <v>1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1</v>
      </c>
      <c r="Z39">
        <v>10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56.52</v>
      </c>
      <c r="AH39">
        <v>62.5</v>
      </c>
      <c r="AI39">
        <v>76.92</v>
      </c>
    </row>
    <row r="40" spans="2:35">
      <c r="C40" t="s">
        <v>111</v>
      </c>
      <c r="D40">
        <v>0</v>
      </c>
      <c r="E40">
        <v>15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93.33</v>
      </c>
      <c r="AI40">
        <v>93.33</v>
      </c>
    </row>
    <row r="41" spans="2:35">
      <c r="C41" t="s">
        <v>112</v>
      </c>
      <c r="D41">
        <v>0</v>
      </c>
      <c r="E41">
        <v>39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1</v>
      </c>
      <c r="N41">
        <v>1</v>
      </c>
      <c r="O41">
        <v>1</v>
      </c>
      <c r="P41">
        <v>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</v>
      </c>
      <c r="Z41">
        <v>25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7</v>
      </c>
      <c r="AG41">
        <v>79.489999999999995</v>
      </c>
      <c r="AH41">
        <v>78.13</v>
      </c>
      <c r="AI41">
        <v>83.33</v>
      </c>
    </row>
    <row r="42" spans="2:35">
      <c r="C42" t="s">
        <v>113</v>
      </c>
      <c r="D42">
        <v>0</v>
      </c>
      <c r="E42">
        <v>26</v>
      </c>
      <c r="F42">
        <v>0</v>
      </c>
      <c r="G42">
        <v>0</v>
      </c>
      <c r="H42">
        <v>0</v>
      </c>
      <c r="I42">
        <v>1</v>
      </c>
      <c r="J42">
        <v>0</v>
      </c>
      <c r="K42">
        <v>3</v>
      </c>
      <c r="L42">
        <v>0</v>
      </c>
      <c r="M42">
        <v>0</v>
      </c>
      <c r="N42">
        <v>0</v>
      </c>
      <c r="O42">
        <v>2</v>
      </c>
      <c r="P42">
        <v>2</v>
      </c>
      <c r="Q42">
        <v>0</v>
      </c>
      <c r="R42">
        <v>1</v>
      </c>
      <c r="S42">
        <v>0</v>
      </c>
      <c r="T42">
        <v>0</v>
      </c>
      <c r="U42">
        <v>1</v>
      </c>
      <c r="V42">
        <v>0</v>
      </c>
      <c r="W42">
        <v>0</v>
      </c>
      <c r="X42">
        <v>2</v>
      </c>
      <c r="Y42">
        <v>0</v>
      </c>
      <c r="Z42">
        <v>14</v>
      </c>
      <c r="AA42">
        <v>0</v>
      </c>
      <c r="AB42">
        <v>4</v>
      </c>
      <c r="AC42">
        <v>0</v>
      </c>
      <c r="AD42">
        <v>0</v>
      </c>
      <c r="AE42">
        <v>4</v>
      </c>
      <c r="AF42">
        <v>0</v>
      </c>
      <c r="AG42">
        <v>84.62</v>
      </c>
      <c r="AH42">
        <v>63.64</v>
      </c>
      <c r="AI42">
        <v>77.78</v>
      </c>
    </row>
    <row r="43" spans="2:35">
      <c r="C43" t="s">
        <v>114</v>
      </c>
      <c r="D43">
        <v>0</v>
      </c>
      <c r="E43">
        <v>15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1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80</v>
      </c>
      <c r="AH43">
        <v>76.92</v>
      </c>
      <c r="AI43">
        <v>83.33</v>
      </c>
    </row>
    <row r="44" spans="2:35">
      <c r="C44" t="s">
        <v>115</v>
      </c>
      <c r="D44">
        <v>0</v>
      </c>
      <c r="E44">
        <v>47</v>
      </c>
      <c r="F44">
        <v>0</v>
      </c>
      <c r="G44">
        <v>0</v>
      </c>
      <c r="H44">
        <v>11</v>
      </c>
      <c r="I44">
        <v>2</v>
      </c>
      <c r="J44">
        <v>1</v>
      </c>
      <c r="K44">
        <v>1</v>
      </c>
      <c r="L44">
        <v>0</v>
      </c>
      <c r="M44">
        <v>1</v>
      </c>
      <c r="N44">
        <v>0</v>
      </c>
      <c r="O44">
        <v>2</v>
      </c>
      <c r="P44">
        <v>3</v>
      </c>
      <c r="Q44">
        <v>0</v>
      </c>
      <c r="R44">
        <v>0</v>
      </c>
      <c r="S44">
        <v>0</v>
      </c>
      <c r="T44">
        <v>2</v>
      </c>
      <c r="U44">
        <v>0</v>
      </c>
      <c r="V44">
        <v>0</v>
      </c>
      <c r="W44">
        <v>0</v>
      </c>
      <c r="X44">
        <v>2</v>
      </c>
      <c r="Y44">
        <v>0</v>
      </c>
      <c r="Z44">
        <v>23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4</v>
      </c>
      <c r="AG44">
        <v>59.57</v>
      </c>
      <c r="AH44">
        <v>57.5</v>
      </c>
      <c r="AI44">
        <v>82.14</v>
      </c>
    </row>
    <row r="45" spans="2:35">
      <c r="C45" t="s">
        <v>116</v>
      </c>
      <c r="D45">
        <v>0</v>
      </c>
      <c r="E45">
        <v>40</v>
      </c>
      <c r="F45">
        <v>0</v>
      </c>
      <c r="G45">
        <v>0</v>
      </c>
      <c r="H45">
        <v>0</v>
      </c>
      <c r="I45">
        <v>2</v>
      </c>
      <c r="J45">
        <v>1</v>
      </c>
      <c r="K45">
        <v>0</v>
      </c>
      <c r="L45">
        <v>0</v>
      </c>
      <c r="M45">
        <v>1</v>
      </c>
      <c r="N45">
        <v>1</v>
      </c>
      <c r="O45">
        <v>2</v>
      </c>
      <c r="P45">
        <v>4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24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9</v>
      </c>
      <c r="AG45">
        <v>70</v>
      </c>
      <c r="AH45">
        <v>82.76</v>
      </c>
      <c r="AI45">
        <v>85.71</v>
      </c>
    </row>
    <row r="46" spans="2:35">
      <c r="C46" t="s">
        <v>117</v>
      </c>
      <c r="D46">
        <v>0</v>
      </c>
      <c r="E46">
        <v>10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1</v>
      </c>
      <c r="O46">
        <v>1</v>
      </c>
      <c r="P46">
        <v>2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1</v>
      </c>
      <c r="Y46">
        <v>0</v>
      </c>
      <c r="Z46">
        <v>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</v>
      </c>
      <c r="AH46">
        <v>60</v>
      </c>
      <c r="AI46">
        <v>66.67</v>
      </c>
    </row>
    <row r="47" spans="2:35">
      <c r="C47" t="s">
        <v>118</v>
      </c>
      <c r="D47">
        <v>0</v>
      </c>
      <c r="E47">
        <v>61</v>
      </c>
      <c r="F47">
        <v>2</v>
      </c>
      <c r="G47">
        <v>1</v>
      </c>
      <c r="H47">
        <v>0</v>
      </c>
      <c r="I47">
        <v>2</v>
      </c>
      <c r="J47">
        <v>4</v>
      </c>
      <c r="K47">
        <v>0</v>
      </c>
      <c r="L47">
        <v>0</v>
      </c>
      <c r="M47">
        <v>0</v>
      </c>
      <c r="N47">
        <v>1</v>
      </c>
      <c r="O47">
        <v>1</v>
      </c>
      <c r="P47">
        <v>2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32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15</v>
      </c>
      <c r="AG47">
        <v>60.66</v>
      </c>
      <c r="AH47">
        <v>72.73</v>
      </c>
      <c r="AI47">
        <v>88.89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33.33</v>
      </c>
      <c r="AI48">
        <v>50</v>
      </c>
    </row>
    <row r="49" spans="2:35">
      <c r="C49" t="s">
        <v>120</v>
      </c>
      <c r="D49">
        <v>0</v>
      </c>
      <c r="E49">
        <v>6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1</v>
      </c>
      <c r="N49">
        <v>0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83.33</v>
      </c>
      <c r="AH49">
        <v>80</v>
      </c>
      <c r="AI49">
        <v>80</v>
      </c>
    </row>
    <row r="50" spans="2:35">
      <c r="B50" t="s">
        <v>55</v>
      </c>
      <c r="C50" t="s">
        <v>121</v>
      </c>
      <c r="D50">
        <v>0</v>
      </c>
      <c r="E50">
        <v>38</v>
      </c>
      <c r="F50">
        <v>0</v>
      </c>
      <c r="G50">
        <v>2</v>
      </c>
      <c r="H50">
        <v>0</v>
      </c>
      <c r="I50">
        <v>3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24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63.16</v>
      </c>
      <c r="AH50">
        <v>82.76</v>
      </c>
      <c r="AI50">
        <v>100</v>
      </c>
    </row>
    <row r="51" spans="2:35">
      <c r="C51" t="s">
        <v>122</v>
      </c>
      <c r="D51">
        <v>0</v>
      </c>
      <c r="E51">
        <v>73</v>
      </c>
      <c r="F51">
        <v>0</v>
      </c>
      <c r="G51">
        <v>0</v>
      </c>
      <c r="H51">
        <v>0</v>
      </c>
      <c r="I51">
        <v>1</v>
      </c>
      <c r="J51">
        <v>4</v>
      </c>
      <c r="K51">
        <v>1</v>
      </c>
      <c r="L51">
        <v>1</v>
      </c>
      <c r="M51">
        <v>2</v>
      </c>
      <c r="N51">
        <v>0</v>
      </c>
      <c r="O51">
        <v>0</v>
      </c>
      <c r="P51">
        <v>2</v>
      </c>
      <c r="Q51">
        <v>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2</v>
      </c>
      <c r="Y51">
        <v>0</v>
      </c>
      <c r="Z51">
        <v>45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15</v>
      </c>
      <c r="AG51">
        <v>68.489999999999995</v>
      </c>
      <c r="AH51">
        <v>80.36</v>
      </c>
      <c r="AI51">
        <v>91.84</v>
      </c>
    </row>
    <row r="52" spans="2:35">
      <c r="C52" t="s">
        <v>123</v>
      </c>
      <c r="D52">
        <v>0</v>
      </c>
      <c r="E52">
        <v>31</v>
      </c>
      <c r="F52">
        <v>0</v>
      </c>
      <c r="G52">
        <v>0</v>
      </c>
      <c r="H52">
        <v>0</v>
      </c>
      <c r="I52">
        <v>1</v>
      </c>
      <c r="J52">
        <v>1</v>
      </c>
      <c r="K52">
        <v>0</v>
      </c>
      <c r="L52">
        <v>0</v>
      </c>
      <c r="M52">
        <v>1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7</v>
      </c>
      <c r="AG52">
        <v>70.97</v>
      </c>
      <c r="AH52">
        <v>91.3</v>
      </c>
      <c r="AI52">
        <v>95.45</v>
      </c>
    </row>
    <row r="53" spans="2:35">
      <c r="C53" t="s">
        <v>124</v>
      </c>
      <c r="D53">
        <v>0</v>
      </c>
      <c r="E53">
        <v>47</v>
      </c>
      <c r="F53">
        <v>0</v>
      </c>
      <c r="G53">
        <v>1</v>
      </c>
      <c r="H53">
        <v>0</v>
      </c>
      <c r="I53">
        <v>3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30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11</v>
      </c>
      <c r="AG53">
        <v>65.959999999999994</v>
      </c>
      <c r="AH53">
        <v>90.91</v>
      </c>
      <c r="AI53">
        <v>96.77</v>
      </c>
    </row>
    <row r="54" spans="2:35">
      <c r="C54" t="s">
        <v>125</v>
      </c>
      <c r="D54">
        <v>0</v>
      </c>
      <c r="E54">
        <v>45</v>
      </c>
      <c r="F54">
        <v>0</v>
      </c>
      <c r="G54">
        <v>0</v>
      </c>
      <c r="H54">
        <v>0</v>
      </c>
      <c r="I54">
        <v>6</v>
      </c>
      <c r="J54">
        <v>3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28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5</v>
      </c>
      <c r="AG54">
        <v>66.67</v>
      </c>
      <c r="AH54">
        <v>84.85</v>
      </c>
      <c r="AI54">
        <v>96.55</v>
      </c>
    </row>
    <row r="55" spans="2:35">
      <c r="C55" t="s">
        <v>126</v>
      </c>
      <c r="D55">
        <v>0</v>
      </c>
      <c r="E55">
        <v>42</v>
      </c>
      <c r="F55">
        <v>0</v>
      </c>
      <c r="G55">
        <v>1</v>
      </c>
      <c r="H55">
        <v>0</v>
      </c>
      <c r="I55">
        <v>0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30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5</v>
      </c>
      <c r="AG55">
        <v>73.81</v>
      </c>
      <c r="AH55">
        <v>81.08</v>
      </c>
      <c r="AI55">
        <v>100</v>
      </c>
    </row>
    <row r="56" spans="2:35">
      <c r="C56" t="s">
        <v>127</v>
      </c>
      <c r="D56">
        <v>0</v>
      </c>
      <c r="E56">
        <v>54</v>
      </c>
      <c r="F56">
        <v>0</v>
      </c>
      <c r="G56">
        <v>0</v>
      </c>
      <c r="H56">
        <v>0</v>
      </c>
      <c r="I56">
        <v>0</v>
      </c>
      <c r="J56">
        <v>3</v>
      </c>
      <c r="K56">
        <v>0</v>
      </c>
      <c r="L56">
        <v>1</v>
      </c>
      <c r="M56">
        <v>1</v>
      </c>
      <c r="N56">
        <v>1</v>
      </c>
      <c r="O56">
        <v>0</v>
      </c>
      <c r="P56">
        <v>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36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10</v>
      </c>
      <c r="AG56">
        <v>74.069999999999993</v>
      </c>
      <c r="AH56">
        <v>81.819999999999993</v>
      </c>
      <c r="AI56">
        <v>92.31</v>
      </c>
    </row>
    <row r="57" spans="2:35">
      <c r="C57" t="s">
        <v>128</v>
      </c>
      <c r="D57">
        <v>0</v>
      </c>
      <c r="E57">
        <v>53</v>
      </c>
      <c r="F57">
        <v>0</v>
      </c>
      <c r="G57">
        <v>0</v>
      </c>
      <c r="H57">
        <v>0</v>
      </c>
      <c r="I57">
        <v>3</v>
      </c>
      <c r="J57">
        <v>7</v>
      </c>
      <c r="K57">
        <v>1</v>
      </c>
      <c r="L57">
        <v>0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29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10</v>
      </c>
      <c r="AG57">
        <v>58.49</v>
      </c>
      <c r="AH57">
        <v>74.36</v>
      </c>
      <c r="AI57">
        <v>96.67</v>
      </c>
    </row>
    <row r="59" spans="2:35">
      <c r="C59" s="178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78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7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78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166</v>
      </c>
      <c r="F63" s="12">
        <v>1</v>
      </c>
      <c r="G63" s="12">
        <v>4</v>
      </c>
      <c r="H63" s="12">
        <v>1</v>
      </c>
      <c r="I63" s="12">
        <v>10</v>
      </c>
      <c r="J63" s="12">
        <v>8</v>
      </c>
      <c r="K63" s="12">
        <v>10</v>
      </c>
      <c r="L63" s="12">
        <v>0</v>
      </c>
      <c r="M63" s="12">
        <v>4</v>
      </c>
      <c r="N63" s="12">
        <v>1</v>
      </c>
      <c r="O63" s="12">
        <v>1</v>
      </c>
      <c r="P63" s="12">
        <v>6</v>
      </c>
      <c r="Q63" s="12">
        <v>4</v>
      </c>
      <c r="R63" s="12">
        <v>7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11</v>
      </c>
      <c r="Y63" s="12">
        <v>0</v>
      </c>
      <c r="Z63" s="12">
        <v>77</v>
      </c>
      <c r="AA63" s="12">
        <v>2</v>
      </c>
      <c r="AB63" s="12">
        <v>13</v>
      </c>
      <c r="AC63" s="12">
        <v>0</v>
      </c>
      <c r="AD63" s="12">
        <v>0</v>
      </c>
      <c r="AE63" s="12">
        <v>15</v>
      </c>
      <c r="AF63" s="12">
        <v>21</v>
      </c>
      <c r="AG63" s="12">
        <v>65.66</v>
      </c>
      <c r="AH63" s="12">
        <v>61.6</v>
      </c>
      <c r="AI63" s="12">
        <v>81.91</v>
      </c>
    </row>
    <row r="64" spans="2:35" ht="21.5" thickBot="1">
      <c r="C64" s="11" t="s">
        <v>38</v>
      </c>
      <c r="D64" s="12">
        <v>0</v>
      </c>
      <c r="E64" s="12">
        <v>326</v>
      </c>
      <c r="F64" s="12">
        <v>0</v>
      </c>
      <c r="G64" s="12">
        <v>0</v>
      </c>
      <c r="H64" s="12">
        <v>4</v>
      </c>
      <c r="I64" s="12">
        <v>6</v>
      </c>
      <c r="J64" s="12">
        <v>13</v>
      </c>
      <c r="K64" s="12">
        <v>5</v>
      </c>
      <c r="L64" s="12">
        <v>0</v>
      </c>
      <c r="M64" s="12">
        <v>1</v>
      </c>
      <c r="N64" s="12">
        <v>2</v>
      </c>
      <c r="O64" s="12">
        <v>0</v>
      </c>
      <c r="P64" s="12">
        <v>3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255</v>
      </c>
      <c r="AA64" s="12">
        <v>3</v>
      </c>
      <c r="AB64" s="12">
        <v>5</v>
      </c>
      <c r="AC64" s="12">
        <v>0</v>
      </c>
      <c r="AD64" s="12">
        <v>6</v>
      </c>
      <c r="AE64" s="12">
        <v>14</v>
      </c>
      <c r="AF64" s="12">
        <v>20</v>
      </c>
      <c r="AG64" s="14">
        <v>83.44</v>
      </c>
      <c r="AH64" s="14">
        <v>86.44</v>
      </c>
      <c r="AI64" s="14">
        <v>98.84</v>
      </c>
    </row>
    <row r="65" spans="3:35" ht="21.5" thickBot="1">
      <c r="C65" s="11" t="s">
        <v>42</v>
      </c>
      <c r="D65" s="12">
        <v>0</v>
      </c>
      <c r="E65" s="12">
        <v>250</v>
      </c>
      <c r="F65" s="12">
        <v>1</v>
      </c>
      <c r="G65" s="12">
        <v>2</v>
      </c>
      <c r="H65" s="12">
        <v>0</v>
      </c>
      <c r="I65" s="12">
        <v>8</v>
      </c>
      <c r="J65" s="12">
        <v>9</v>
      </c>
      <c r="K65" s="12">
        <v>2</v>
      </c>
      <c r="L65" s="12">
        <v>0</v>
      </c>
      <c r="M65" s="12">
        <v>0</v>
      </c>
      <c r="N65" s="12">
        <v>1</v>
      </c>
      <c r="O65" s="12">
        <v>0</v>
      </c>
      <c r="P65" s="12">
        <v>1</v>
      </c>
      <c r="Q65" s="12">
        <v>3</v>
      </c>
      <c r="R65" s="12">
        <v>2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6</v>
      </c>
      <c r="Y65" s="12">
        <v>0</v>
      </c>
      <c r="Z65" s="12">
        <v>192</v>
      </c>
      <c r="AA65" s="12">
        <v>5</v>
      </c>
      <c r="AB65" s="12">
        <v>4</v>
      </c>
      <c r="AC65" s="12">
        <v>0</v>
      </c>
      <c r="AD65" s="12">
        <v>4</v>
      </c>
      <c r="AE65" s="12">
        <v>13</v>
      </c>
      <c r="AF65" s="12">
        <v>15</v>
      </c>
      <c r="AG65" s="14">
        <v>84.8</v>
      </c>
      <c r="AH65" s="14">
        <v>85.33</v>
      </c>
      <c r="AI65" s="14">
        <v>96.48</v>
      </c>
    </row>
    <row r="66" spans="3:35" ht="21.5" thickBot="1">
      <c r="C66" s="11" t="s">
        <v>45</v>
      </c>
      <c r="D66" s="12">
        <v>0</v>
      </c>
      <c r="E66" s="12">
        <v>289</v>
      </c>
      <c r="F66" s="12">
        <v>2</v>
      </c>
      <c r="G66" s="12">
        <v>1</v>
      </c>
      <c r="H66" s="12">
        <v>11</v>
      </c>
      <c r="I66" s="12">
        <v>8</v>
      </c>
      <c r="J66" s="12">
        <v>9</v>
      </c>
      <c r="K66" s="12">
        <v>6</v>
      </c>
      <c r="L66" s="12">
        <v>1</v>
      </c>
      <c r="M66" s="12">
        <v>5</v>
      </c>
      <c r="N66" s="12">
        <v>5</v>
      </c>
      <c r="O66" s="12">
        <v>12</v>
      </c>
      <c r="P66" s="12">
        <v>22</v>
      </c>
      <c r="Q66" s="12">
        <v>0</v>
      </c>
      <c r="R66" s="12">
        <v>2</v>
      </c>
      <c r="S66" s="12">
        <v>0</v>
      </c>
      <c r="T66" s="12">
        <v>3</v>
      </c>
      <c r="U66" s="12">
        <v>3</v>
      </c>
      <c r="V66" s="12">
        <v>0</v>
      </c>
      <c r="W66" s="12">
        <v>0</v>
      </c>
      <c r="X66" s="12">
        <v>8</v>
      </c>
      <c r="Y66" s="12">
        <v>5</v>
      </c>
      <c r="Z66" s="12">
        <v>165</v>
      </c>
      <c r="AA66" s="12">
        <v>2</v>
      </c>
      <c r="AB66" s="12">
        <v>5</v>
      </c>
      <c r="AC66" s="12">
        <v>0</v>
      </c>
      <c r="AD66" s="12">
        <v>0</v>
      </c>
      <c r="AE66" s="12">
        <v>7</v>
      </c>
      <c r="AF66" s="12">
        <v>42</v>
      </c>
      <c r="AG66" s="14">
        <v>71.63</v>
      </c>
      <c r="AH66" s="14">
        <v>70.819999999999993</v>
      </c>
      <c r="AI66" s="14">
        <v>82.5</v>
      </c>
    </row>
    <row r="67" spans="3:35" ht="21.5" thickBot="1">
      <c r="C67" s="11" t="s">
        <v>49</v>
      </c>
      <c r="D67" s="12">
        <v>0</v>
      </c>
      <c r="E67" s="12">
        <v>239</v>
      </c>
      <c r="F67" s="12">
        <v>0</v>
      </c>
      <c r="G67" s="12">
        <v>0</v>
      </c>
      <c r="H67" s="12">
        <v>2</v>
      </c>
      <c r="I67" s="12">
        <v>11</v>
      </c>
      <c r="J67" s="12">
        <v>4</v>
      </c>
      <c r="K67" s="12">
        <v>3</v>
      </c>
      <c r="L67" s="12">
        <v>1</v>
      </c>
      <c r="M67" s="12">
        <v>4</v>
      </c>
      <c r="N67" s="12">
        <v>2</v>
      </c>
      <c r="O67" s="12">
        <v>2</v>
      </c>
      <c r="P67" s="12">
        <v>8</v>
      </c>
      <c r="Q67" s="12">
        <v>1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1</v>
      </c>
      <c r="Z67" s="12">
        <v>154</v>
      </c>
      <c r="AA67" s="12">
        <v>3</v>
      </c>
      <c r="AB67" s="12">
        <v>6</v>
      </c>
      <c r="AC67" s="12">
        <v>0</v>
      </c>
      <c r="AD67" s="12">
        <v>3</v>
      </c>
      <c r="AE67" s="12">
        <v>12</v>
      </c>
      <c r="AF67" s="12">
        <v>41</v>
      </c>
      <c r="AG67" s="14">
        <v>73.64</v>
      </c>
      <c r="AH67" s="14">
        <v>83.7</v>
      </c>
      <c r="AI67" s="14">
        <v>93.9</v>
      </c>
    </row>
    <row r="68" spans="3:35" ht="21.5" thickBot="1">
      <c r="C68" s="11" t="s">
        <v>51</v>
      </c>
      <c r="D68" s="12">
        <v>0</v>
      </c>
      <c r="E68" s="12">
        <v>177</v>
      </c>
      <c r="F68" s="12">
        <v>0</v>
      </c>
      <c r="G68" s="12">
        <v>2</v>
      </c>
      <c r="H68" s="12">
        <v>1</v>
      </c>
      <c r="I68" s="12">
        <v>4</v>
      </c>
      <c r="J68" s="12">
        <v>2</v>
      </c>
      <c r="K68" s="12">
        <v>1</v>
      </c>
      <c r="L68" s="12">
        <v>2</v>
      </c>
      <c r="M68" s="12">
        <v>4</v>
      </c>
      <c r="N68" s="12">
        <v>6</v>
      </c>
      <c r="O68" s="12">
        <v>3</v>
      </c>
      <c r="P68" s="12">
        <v>13</v>
      </c>
      <c r="Q68" s="12">
        <v>1</v>
      </c>
      <c r="R68" s="12">
        <v>3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4</v>
      </c>
      <c r="Y68" s="12">
        <v>1</v>
      </c>
      <c r="Z68" s="12">
        <v>116</v>
      </c>
      <c r="AA68" s="12">
        <v>12</v>
      </c>
      <c r="AB68" s="12">
        <v>3</v>
      </c>
      <c r="AC68" s="12">
        <v>0</v>
      </c>
      <c r="AD68" s="12">
        <v>3</v>
      </c>
      <c r="AE68" s="12">
        <v>18</v>
      </c>
      <c r="AF68" s="12">
        <v>7</v>
      </c>
      <c r="AG68" s="14">
        <v>85.88</v>
      </c>
      <c r="AH68" s="14">
        <v>70.3</v>
      </c>
      <c r="AI68" s="14">
        <v>86.57</v>
      </c>
    </row>
    <row r="69" spans="3:35" ht="21.5" thickBot="1">
      <c r="C69" s="11" t="s">
        <v>55</v>
      </c>
      <c r="D69" s="12">
        <v>0</v>
      </c>
      <c r="E69" s="12">
        <v>383</v>
      </c>
      <c r="F69" s="12">
        <v>0</v>
      </c>
      <c r="G69" s="12">
        <v>4</v>
      </c>
      <c r="H69" s="12">
        <v>0</v>
      </c>
      <c r="I69" s="12">
        <v>17</v>
      </c>
      <c r="J69" s="12">
        <v>26</v>
      </c>
      <c r="K69" s="12">
        <v>3</v>
      </c>
      <c r="L69" s="12">
        <v>2</v>
      </c>
      <c r="M69" s="12">
        <v>6</v>
      </c>
      <c r="N69" s="12">
        <v>1</v>
      </c>
      <c r="O69" s="12">
        <v>0</v>
      </c>
      <c r="P69" s="12">
        <v>7</v>
      </c>
      <c r="Q69" s="12">
        <v>3</v>
      </c>
      <c r="R69" s="12">
        <v>1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4</v>
      </c>
      <c r="Y69" s="12">
        <v>1</v>
      </c>
      <c r="Z69" s="12">
        <v>243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69</v>
      </c>
      <c r="AG69" s="14">
        <v>67.89</v>
      </c>
      <c r="AH69" s="14">
        <v>82.65</v>
      </c>
      <c r="AI69" s="14">
        <v>95.29</v>
      </c>
    </row>
    <row r="70" spans="3:35" ht="21.5" thickBot="1">
      <c r="C70" s="11" t="s">
        <v>59</v>
      </c>
      <c r="D70" s="12">
        <v>0</v>
      </c>
      <c r="E70" s="12">
        <v>294</v>
      </c>
      <c r="F70" s="12">
        <v>0</v>
      </c>
      <c r="G70" s="12">
        <v>1</v>
      </c>
      <c r="H70" s="12">
        <v>1</v>
      </c>
      <c r="I70" s="12">
        <v>6</v>
      </c>
      <c r="J70" s="12">
        <v>8</v>
      </c>
      <c r="K70" s="12">
        <v>2</v>
      </c>
      <c r="L70" s="12">
        <v>0</v>
      </c>
      <c r="M70" s="12">
        <v>1</v>
      </c>
      <c r="N70" s="12">
        <v>0</v>
      </c>
      <c r="O70" s="12">
        <v>0</v>
      </c>
      <c r="P70" s="12">
        <v>1</v>
      </c>
      <c r="Q70" s="12">
        <v>2</v>
      </c>
      <c r="R70" s="12">
        <v>2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2</v>
      </c>
      <c r="Z70" s="12">
        <v>194</v>
      </c>
      <c r="AA70" s="12">
        <v>7</v>
      </c>
      <c r="AB70" s="12">
        <v>7</v>
      </c>
      <c r="AC70" s="12">
        <v>0</v>
      </c>
      <c r="AD70" s="12">
        <v>9</v>
      </c>
      <c r="AE70" s="12">
        <v>23</v>
      </c>
      <c r="AF70" s="12">
        <v>47</v>
      </c>
      <c r="AG70" s="14">
        <v>76.19</v>
      </c>
      <c r="AH70" s="14">
        <v>81.17</v>
      </c>
      <c r="AI70" s="14">
        <v>96.52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2507</v>
      </c>
      <c r="D4" t="s">
        <v>528</v>
      </c>
      <c r="E4" t="s">
        <v>154</v>
      </c>
    </row>
    <row r="5" spans="1:7">
      <c r="A5" s="7" t="s">
        <v>34</v>
      </c>
      <c r="B5" s="194">
        <v>73</v>
      </c>
      <c r="C5" s="194">
        <v>6</v>
      </c>
      <c r="D5" s="194">
        <v>87</v>
      </c>
      <c r="E5" s="194">
        <v>166</v>
      </c>
      <c r="G5" s="8">
        <f t="shared" ref="G5:G58" si="0">B5/(B5+C5)</f>
        <v>0.92405063291139244</v>
      </c>
    </row>
    <row r="6" spans="1:7">
      <c r="A6" s="7" t="s">
        <v>38</v>
      </c>
      <c r="B6" s="194">
        <v>253</v>
      </c>
      <c r="C6" s="194">
        <v>6</v>
      </c>
      <c r="D6" s="194">
        <v>67</v>
      </c>
      <c r="E6" s="194">
        <v>326</v>
      </c>
      <c r="G6" s="8">
        <f t="shared" si="0"/>
        <v>0.97683397683397688</v>
      </c>
    </row>
    <row r="7" spans="1:7">
      <c r="A7" s="7" t="s">
        <v>42</v>
      </c>
      <c r="B7" s="194">
        <v>192</v>
      </c>
      <c r="C7" s="194">
        <v>1</v>
      </c>
      <c r="D7" s="194">
        <v>57</v>
      </c>
      <c r="E7" s="194">
        <v>250</v>
      </c>
      <c r="G7" s="8">
        <f t="shared" si="0"/>
        <v>0.99481865284974091</v>
      </c>
    </row>
    <row r="8" spans="1:7">
      <c r="A8" s="7" t="s">
        <v>45</v>
      </c>
      <c r="B8" s="194">
        <v>123</v>
      </c>
      <c r="C8" s="194">
        <v>45</v>
      </c>
      <c r="D8" s="194">
        <v>121</v>
      </c>
      <c r="E8" s="194">
        <v>289</v>
      </c>
      <c r="G8" s="8">
        <f t="shared" si="0"/>
        <v>0.7321428571428571</v>
      </c>
    </row>
    <row r="9" spans="1:7">
      <c r="A9" s="7" t="s">
        <v>55</v>
      </c>
      <c r="B9" s="194">
        <v>239</v>
      </c>
      <c r="C9" s="194">
        <v>4</v>
      </c>
      <c r="D9" s="194">
        <v>140</v>
      </c>
      <c r="E9" s="194">
        <v>383</v>
      </c>
      <c r="G9" s="8">
        <f t="shared" si="0"/>
        <v>0.98353909465020573</v>
      </c>
    </row>
    <row r="10" spans="1:7">
      <c r="A10" s="7" t="s">
        <v>154</v>
      </c>
      <c r="B10" s="194">
        <v>880</v>
      </c>
      <c r="C10" s="194">
        <v>62</v>
      </c>
      <c r="D10" s="194">
        <v>472</v>
      </c>
      <c r="E10" s="194">
        <v>1414</v>
      </c>
      <c r="G10" s="8">
        <f t="shared" si="0"/>
        <v>0.93418259023354566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2507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73</v>
      </c>
      <c r="C19" s="194">
        <v>6</v>
      </c>
      <c r="D19" s="194">
        <v>87</v>
      </c>
      <c r="E19" s="194">
        <v>166</v>
      </c>
      <c r="G19" s="8">
        <f t="shared" si="0"/>
        <v>0.92405063291139244</v>
      </c>
    </row>
    <row r="20" spans="1:7">
      <c r="A20" s="9" t="s">
        <v>81</v>
      </c>
      <c r="B20" s="194">
        <v>6</v>
      </c>
      <c r="C20" s="194">
        <v>1</v>
      </c>
      <c r="D20" s="194">
        <v>13</v>
      </c>
      <c r="E20" s="194">
        <v>20</v>
      </c>
      <c r="G20" s="8">
        <f t="shared" si="0"/>
        <v>0.8571428571428571</v>
      </c>
    </row>
    <row r="21" spans="1:7">
      <c r="A21" s="9" t="s">
        <v>79</v>
      </c>
      <c r="B21" s="194">
        <v>9</v>
      </c>
      <c r="C21" s="194">
        <v>3</v>
      </c>
      <c r="D21" s="194">
        <v>14</v>
      </c>
      <c r="E21" s="194">
        <v>26</v>
      </c>
      <c r="G21" s="8">
        <f t="shared" si="0"/>
        <v>0.75</v>
      </c>
    </row>
    <row r="22" spans="1:7">
      <c r="A22" s="9" t="s">
        <v>86</v>
      </c>
      <c r="B22" s="194">
        <v>12</v>
      </c>
      <c r="C22" s="194"/>
      <c r="D22" s="194">
        <v>11</v>
      </c>
      <c r="E22" s="194">
        <v>23</v>
      </c>
      <c r="G22" s="8">
        <f t="shared" si="0"/>
        <v>1</v>
      </c>
    </row>
    <row r="23" spans="1:7">
      <c r="A23" s="9" t="s">
        <v>82</v>
      </c>
      <c r="B23" s="194">
        <v>8</v>
      </c>
      <c r="C23" s="194"/>
      <c r="D23" s="194">
        <v>10</v>
      </c>
      <c r="E23" s="194">
        <v>18</v>
      </c>
      <c r="G23" s="8">
        <f t="shared" si="0"/>
        <v>1</v>
      </c>
    </row>
    <row r="24" spans="1:7">
      <c r="A24" s="9" t="s">
        <v>84</v>
      </c>
      <c r="B24" s="194">
        <v>7</v>
      </c>
      <c r="C24" s="194"/>
      <c r="D24" s="194">
        <v>3</v>
      </c>
      <c r="E24" s="194">
        <v>10</v>
      </c>
      <c r="G24" s="8">
        <f t="shared" si="0"/>
        <v>1</v>
      </c>
    </row>
    <row r="25" spans="1:7">
      <c r="A25" s="9" t="s">
        <v>83</v>
      </c>
      <c r="B25" s="194">
        <v>15</v>
      </c>
      <c r="C25" s="194"/>
      <c r="D25" s="194">
        <v>3</v>
      </c>
      <c r="E25" s="194">
        <v>18</v>
      </c>
      <c r="G25" s="8">
        <f t="shared" si="0"/>
        <v>1</v>
      </c>
    </row>
    <row r="26" spans="1:7">
      <c r="A26" s="9" t="s">
        <v>85</v>
      </c>
      <c r="B26" s="194">
        <v>15</v>
      </c>
      <c r="C26" s="194">
        <v>2</v>
      </c>
      <c r="D26" s="194">
        <v>33</v>
      </c>
      <c r="E26" s="194">
        <v>50</v>
      </c>
      <c r="G26" s="8">
        <f t="shared" si="0"/>
        <v>0.88235294117647056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253</v>
      </c>
      <c r="C28" s="194">
        <v>6</v>
      </c>
      <c r="D28" s="194">
        <v>67</v>
      </c>
      <c r="E28" s="194">
        <v>326</v>
      </c>
      <c r="G28" s="8">
        <f t="shared" si="0"/>
        <v>0.97683397683397688</v>
      </c>
    </row>
    <row r="29" spans="1:7">
      <c r="A29" s="9" t="s">
        <v>93</v>
      </c>
      <c r="B29" s="194">
        <v>18</v>
      </c>
      <c r="C29" s="194">
        <v>1</v>
      </c>
      <c r="D29" s="194">
        <v>9</v>
      </c>
      <c r="E29" s="194">
        <v>28</v>
      </c>
      <c r="G29" s="8">
        <f t="shared" si="0"/>
        <v>0.94736842105263153</v>
      </c>
    </row>
    <row r="30" spans="1:7">
      <c r="A30" s="9" t="s">
        <v>87</v>
      </c>
      <c r="B30" s="194">
        <v>39</v>
      </c>
      <c r="C30" s="194">
        <v>1</v>
      </c>
      <c r="D30" s="194">
        <v>17</v>
      </c>
      <c r="E30" s="194">
        <v>57</v>
      </c>
      <c r="G30" s="8">
        <f t="shared" si="0"/>
        <v>0.97499999999999998</v>
      </c>
    </row>
    <row r="31" spans="1:7">
      <c r="A31" s="9" t="s">
        <v>89</v>
      </c>
      <c r="B31" s="194">
        <v>37</v>
      </c>
      <c r="C31" s="194"/>
      <c r="D31" s="194">
        <v>15</v>
      </c>
      <c r="E31" s="194">
        <v>52</v>
      </c>
      <c r="G31" s="8">
        <f t="shared" si="0"/>
        <v>1</v>
      </c>
    </row>
    <row r="32" spans="1:7">
      <c r="A32" s="9" t="s">
        <v>90</v>
      </c>
      <c r="B32" s="194">
        <v>38</v>
      </c>
      <c r="C32" s="194">
        <v>2</v>
      </c>
      <c r="D32" s="194">
        <v>6</v>
      </c>
      <c r="E32" s="194">
        <v>46</v>
      </c>
      <c r="G32" s="8">
        <f t="shared" si="0"/>
        <v>0.95</v>
      </c>
    </row>
    <row r="33" spans="1:7">
      <c r="A33" s="9" t="s">
        <v>92</v>
      </c>
      <c r="B33" s="194">
        <v>23</v>
      </c>
      <c r="C33" s="194">
        <v>1</v>
      </c>
      <c r="D33" s="194">
        <v>3</v>
      </c>
      <c r="E33" s="194">
        <v>27</v>
      </c>
      <c r="G33" s="8">
        <f t="shared" si="0"/>
        <v>0.95833333333333337</v>
      </c>
    </row>
    <row r="34" spans="1:7">
      <c r="A34" s="9" t="s">
        <v>88</v>
      </c>
      <c r="B34" s="194">
        <v>26</v>
      </c>
      <c r="C34" s="194"/>
      <c r="D34" s="194">
        <v>5</v>
      </c>
      <c r="E34" s="194">
        <v>31</v>
      </c>
      <c r="G34" s="8">
        <f t="shared" si="0"/>
        <v>1</v>
      </c>
    </row>
    <row r="35" spans="1:7">
      <c r="A35" s="9" t="s">
        <v>95</v>
      </c>
      <c r="B35" s="194">
        <v>27</v>
      </c>
      <c r="C35" s="194">
        <v>1</v>
      </c>
      <c r="D35" s="194">
        <v>6</v>
      </c>
      <c r="E35" s="194">
        <v>34</v>
      </c>
      <c r="G35" s="8">
        <f t="shared" si="0"/>
        <v>0.9642857142857143</v>
      </c>
    </row>
    <row r="36" spans="1:7">
      <c r="A36" s="9" t="s">
        <v>247</v>
      </c>
      <c r="B36" s="194">
        <v>45</v>
      </c>
      <c r="C36" s="194"/>
      <c r="D36" s="194">
        <v>6</v>
      </c>
      <c r="E36" s="194">
        <v>51</v>
      </c>
      <c r="G36" s="8">
        <f t="shared" si="0"/>
        <v>1</v>
      </c>
    </row>
    <row r="37" spans="1:7">
      <c r="A37" s="7" t="s">
        <v>42</v>
      </c>
      <c r="B37" s="194">
        <v>192</v>
      </c>
      <c r="C37" s="194">
        <v>1</v>
      </c>
      <c r="D37" s="194">
        <v>57</v>
      </c>
      <c r="E37" s="194">
        <v>250</v>
      </c>
      <c r="G37" s="8">
        <f t="shared" si="0"/>
        <v>0.99481865284974091</v>
      </c>
    </row>
    <row r="38" spans="1:7">
      <c r="A38" s="9" t="s">
        <v>107</v>
      </c>
      <c r="B38" s="194">
        <v>35</v>
      </c>
      <c r="C38" s="194">
        <v>1</v>
      </c>
      <c r="D38" s="194">
        <v>14</v>
      </c>
      <c r="E38" s="194">
        <v>50</v>
      </c>
      <c r="G38" s="8">
        <f t="shared" si="0"/>
        <v>0.97222222222222221</v>
      </c>
    </row>
    <row r="39" spans="1:7">
      <c r="A39" s="9" t="s">
        <v>106</v>
      </c>
      <c r="B39" s="194">
        <v>19</v>
      </c>
      <c r="C39" s="194"/>
      <c r="D39" s="194">
        <v>14</v>
      </c>
      <c r="E39" s="194">
        <v>33</v>
      </c>
      <c r="G39" s="8">
        <f t="shared" si="0"/>
        <v>1</v>
      </c>
    </row>
    <row r="40" spans="1:7">
      <c r="A40" s="9" t="s">
        <v>102</v>
      </c>
      <c r="B40" s="194">
        <v>31</v>
      </c>
      <c r="C40" s="194"/>
      <c r="D40" s="194">
        <v>3</v>
      </c>
      <c r="E40" s="194">
        <v>34</v>
      </c>
      <c r="G40" s="8">
        <f t="shared" si="0"/>
        <v>1</v>
      </c>
    </row>
    <row r="41" spans="1:7">
      <c r="A41" s="9" t="s">
        <v>105</v>
      </c>
      <c r="B41" s="194">
        <v>50</v>
      </c>
      <c r="C41" s="194"/>
      <c r="D41" s="194">
        <v>10</v>
      </c>
      <c r="E41" s="194">
        <v>60</v>
      </c>
      <c r="G41" s="8">
        <f t="shared" si="0"/>
        <v>1</v>
      </c>
    </row>
    <row r="42" spans="1:7">
      <c r="A42" s="9" t="s">
        <v>99</v>
      </c>
      <c r="B42" s="194">
        <v>22</v>
      </c>
      <c r="C42" s="194"/>
      <c r="D42" s="194">
        <v>7</v>
      </c>
      <c r="E42" s="194">
        <v>29</v>
      </c>
      <c r="G42" s="8">
        <f t="shared" si="0"/>
        <v>1</v>
      </c>
    </row>
    <row r="43" spans="1:7">
      <c r="A43" s="9" t="s">
        <v>232</v>
      </c>
      <c r="B43" s="194">
        <v>35</v>
      </c>
      <c r="C43" s="194"/>
      <c r="D43" s="194">
        <v>9</v>
      </c>
      <c r="E43" s="194">
        <v>44</v>
      </c>
      <c r="G43" s="8">
        <f t="shared" si="0"/>
        <v>1</v>
      </c>
    </row>
    <row r="44" spans="1:7">
      <c r="A44" s="7" t="s">
        <v>45</v>
      </c>
      <c r="B44" s="194">
        <v>123</v>
      </c>
      <c r="C44" s="194">
        <v>45</v>
      </c>
      <c r="D44" s="194">
        <v>121</v>
      </c>
      <c r="E44" s="194">
        <v>289</v>
      </c>
      <c r="G44" s="8">
        <f t="shared" si="0"/>
        <v>0.7321428571428571</v>
      </c>
    </row>
    <row r="45" spans="1:7">
      <c r="A45" s="9" t="s">
        <v>118</v>
      </c>
      <c r="B45" s="194">
        <v>28</v>
      </c>
      <c r="C45" s="194">
        <v>5</v>
      </c>
      <c r="D45" s="194">
        <v>28</v>
      </c>
      <c r="E45" s="194">
        <v>61</v>
      </c>
      <c r="G45" s="8">
        <f t="shared" si="0"/>
        <v>0.84848484848484851</v>
      </c>
    </row>
    <row r="46" spans="1:7">
      <c r="A46" s="9" t="s">
        <v>110</v>
      </c>
      <c r="B46" s="194">
        <v>6</v>
      </c>
      <c r="C46" s="194">
        <v>5</v>
      </c>
      <c r="D46" s="194">
        <v>12</v>
      </c>
      <c r="E46" s="194">
        <v>23</v>
      </c>
      <c r="G46" s="8">
        <f t="shared" si="0"/>
        <v>0.54545454545454541</v>
      </c>
    </row>
    <row r="47" spans="1:7">
      <c r="A47" s="9" t="s">
        <v>111</v>
      </c>
      <c r="B47" s="194">
        <v>9</v>
      </c>
      <c r="C47" s="194">
        <v>5</v>
      </c>
      <c r="D47" s="194">
        <v>1</v>
      </c>
      <c r="E47" s="194">
        <v>15</v>
      </c>
      <c r="G47" s="8">
        <f t="shared" si="0"/>
        <v>0.6428571428571429</v>
      </c>
    </row>
    <row r="48" spans="1:7">
      <c r="A48" s="9" t="s">
        <v>109</v>
      </c>
      <c r="B48" s="194">
        <v>1</v>
      </c>
      <c r="C48" s="194">
        <v>1</v>
      </c>
      <c r="D48" s="194">
        <v>2</v>
      </c>
      <c r="E48" s="194">
        <v>4</v>
      </c>
      <c r="G48" s="8">
        <f t="shared" si="0"/>
        <v>0.5</v>
      </c>
    </row>
    <row r="49" spans="1:7">
      <c r="A49" s="9" t="s">
        <v>113</v>
      </c>
      <c r="B49" s="194">
        <v>2</v>
      </c>
      <c r="C49" s="194">
        <v>12</v>
      </c>
      <c r="D49" s="194">
        <v>12</v>
      </c>
      <c r="E49" s="194">
        <v>26</v>
      </c>
      <c r="G49" s="8">
        <f t="shared" si="0"/>
        <v>0.14285714285714285</v>
      </c>
    </row>
    <row r="50" spans="1:7">
      <c r="A50" s="9" t="s">
        <v>117</v>
      </c>
      <c r="B50" s="194">
        <v>2</v>
      </c>
      <c r="C50" s="194">
        <v>4</v>
      </c>
      <c r="D50" s="194">
        <v>4</v>
      </c>
      <c r="E50" s="194">
        <v>10</v>
      </c>
      <c r="G50" s="8">
        <f t="shared" si="0"/>
        <v>0.33333333333333331</v>
      </c>
    </row>
    <row r="51" spans="1:7">
      <c r="A51" s="9" t="s">
        <v>120</v>
      </c>
      <c r="B51" s="194">
        <v>4</v>
      </c>
      <c r="C51" s="194">
        <v>1</v>
      </c>
      <c r="D51" s="194">
        <v>4</v>
      </c>
      <c r="E51" s="194">
        <v>9</v>
      </c>
      <c r="G51" s="8">
        <f t="shared" si="0"/>
        <v>0.8</v>
      </c>
    </row>
    <row r="52" spans="1:7">
      <c r="A52" s="9" t="s">
        <v>114</v>
      </c>
      <c r="B52" s="194">
        <v>7</v>
      </c>
      <c r="C52" s="194">
        <v>4</v>
      </c>
      <c r="D52" s="194">
        <v>4</v>
      </c>
      <c r="E52" s="194">
        <v>15</v>
      </c>
      <c r="G52" s="8">
        <f t="shared" si="0"/>
        <v>0.63636363636363635</v>
      </c>
    </row>
    <row r="53" spans="1:7">
      <c r="A53" s="9" t="s">
        <v>755</v>
      </c>
      <c r="B53" s="194">
        <v>44</v>
      </c>
      <c r="C53" s="194">
        <v>3</v>
      </c>
      <c r="D53" s="194">
        <v>40</v>
      </c>
      <c r="E53" s="194">
        <v>87</v>
      </c>
      <c r="G53" s="8">
        <f t="shared" si="0"/>
        <v>0.93617021276595747</v>
      </c>
    </row>
    <row r="54" spans="1:7">
      <c r="A54" s="9" t="s">
        <v>210</v>
      </c>
      <c r="B54" s="194">
        <v>20</v>
      </c>
      <c r="C54" s="194">
        <v>5</v>
      </c>
      <c r="D54" s="194">
        <v>14</v>
      </c>
      <c r="E54" s="194">
        <v>39</v>
      </c>
      <c r="G54" s="8">
        <f t="shared" si="0"/>
        <v>0.8</v>
      </c>
    </row>
    <row r="55" spans="1:7">
      <c r="A55" s="7" t="s">
        <v>55</v>
      </c>
      <c r="B55" s="194">
        <v>239</v>
      </c>
      <c r="C55" s="194">
        <v>4</v>
      </c>
      <c r="D55" s="194">
        <v>140</v>
      </c>
      <c r="E55" s="194">
        <v>383</v>
      </c>
      <c r="G55" s="8">
        <f t="shared" si="0"/>
        <v>0.98353909465020573</v>
      </c>
    </row>
    <row r="56" spans="1:7">
      <c r="A56" s="9" t="s">
        <v>122</v>
      </c>
      <c r="B56" s="194">
        <v>72</v>
      </c>
      <c r="C56" s="194">
        <v>1</v>
      </c>
      <c r="D56" s="194">
        <v>45</v>
      </c>
      <c r="E56" s="194">
        <v>118</v>
      </c>
      <c r="G56" s="8">
        <f t="shared" si="0"/>
        <v>0.98630136986301364</v>
      </c>
    </row>
    <row r="57" spans="1:7">
      <c r="A57" s="9" t="s">
        <v>227</v>
      </c>
      <c r="B57" s="194">
        <v>60</v>
      </c>
      <c r="C57" s="194"/>
      <c r="D57" s="194">
        <v>32</v>
      </c>
      <c r="E57" s="194">
        <v>92</v>
      </c>
      <c r="G57" s="8">
        <f t="shared" si="0"/>
        <v>1</v>
      </c>
    </row>
    <row r="58" spans="1:7">
      <c r="A58" s="9" t="s">
        <v>640</v>
      </c>
      <c r="B58" s="194">
        <v>57</v>
      </c>
      <c r="C58" s="194">
        <v>3</v>
      </c>
      <c r="D58" s="194">
        <v>29</v>
      </c>
      <c r="E58" s="194">
        <v>89</v>
      </c>
      <c r="G58" s="8">
        <f t="shared" si="0"/>
        <v>0.95</v>
      </c>
    </row>
    <row r="59" spans="1:7">
      <c r="A59" s="9" t="s">
        <v>637</v>
      </c>
      <c r="B59" s="194">
        <v>50</v>
      </c>
      <c r="C59" s="194"/>
      <c r="D59" s="194">
        <v>34</v>
      </c>
      <c r="E59" s="194">
        <v>84</v>
      </c>
      <c r="G59" s="8">
        <f t="shared" ref="G59" si="1">B59/(B59+C59)</f>
        <v>1</v>
      </c>
    </row>
    <row r="60" spans="1:7">
      <c r="A60" s="7" t="s">
        <v>154</v>
      </c>
      <c r="B60" s="194">
        <v>880</v>
      </c>
      <c r="C60" s="194">
        <v>62</v>
      </c>
      <c r="D60" s="194">
        <v>472</v>
      </c>
      <c r="E60" s="194">
        <v>1414</v>
      </c>
      <c r="G60" s="8">
        <f t="shared" ref="G60:G78" si="2">B60/(B60+C60)</f>
        <v>0.93418259023354566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3109</v>
      </c>
      <c r="BD1" s="193" t="s">
        <v>3110</v>
      </c>
      <c r="BE1" s="193" t="s">
        <v>3111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1002642555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L3" t="s">
        <v>214</v>
      </c>
      <c r="M3" t="s">
        <v>224</v>
      </c>
      <c r="N3" t="s">
        <v>215</v>
      </c>
      <c r="O3" s="57">
        <v>46314.426145833335</v>
      </c>
      <c r="P3" s="57">
        <v>46316.465185185189</v>
      </c>
      <c r="Q3">
        <v>69412687</v>
      </c>
      <c r="S3">
        <v>172602205036</v>
      </c>
      <c r="T3" t="s">
        <v>9396</v>
      </c>
      <c r="U3" t="s">
        <v>9397</v>
      </c>
      <c r="V3" t="s">
        <v>9398</v>
      </c>
      <c r="Z3">
        <v>115.962744913995</v>
      </c>
      <c r="AA3">
        <v>-8.7398519464062101</v>
      </c>
      <c r="AB3" t="s">
        <v>9399</v>
      </c>
      <c r="AC3" t="s">
        <v>216</v>
      </c>
      <c r="AL3" t="s">
        <v>217</v>
      </c>
      <c r="AM3" t="s">
        <v>9400</v>
      </c>
      <c r="AN3" t="s">
        <v>6</v>
      </c>
      <c r="AO3" t="s">
        <v>9401</v>
      </c>
      <c r="AP3" s="57">
        <v>46316.458333333336</v>
      </c>
      <c r="AR3" t="s">
        <v>18</v>
      </c>
      <c r="AS3" t="s">
        <v>812</v>
      </c>
      <c r="AT3" t="s">
        <v>230</v>
      </c>
      <c r="AV3" t="s">
        <v>226</v>
      </c>
      <c r="AW3" t="s">
        <v>923</v>
      </c>
      <c r="AX3" t="s">
        <v>222</v>
      </c>
      <c r="BA3" s="57">
        <v>46316.458333333336</v>
      </c>
      <c r="BB3" t="s">
        <v>9400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1002621447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46299.631712962961</v>
      </c>
      <c r="P4" s="57">
        <v>46300.354814814818</v>
      </c>
      <c r="Q4">
        <v>69403029</v>
      </c>
      <c r="S4">
        <v>172602204310</v>
      </c>
      <c r="T4" t="s">
        <v>1401</v>
      </c>
      <c r="U4" t="s">
        <v>1407</v>
      </c>
      <c r="V4" t="s">
        <v>1408</v>
      </c>
      <c r="Z4">
        <v>116.07343735021701</v>
      </c>
      <c r="AA4">
        <v>-8.7254262319400802</v>
      </c>
      <c r="AB4" t="s">
        <v>1404</v>
      </c>
      <c r="AC4" t="s">
        <v>229</v>
      </c>
      <c r="AL4" t="s">
        <v>217</v>
      </c>
      <c r="AM4" t="s">
        <v>1409</v>
      </c>
      <c r="AN4" t="s">
        <v>6</v>
      </c>
      <c r="AO4" s="57">
        <v>46122.642152777778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541</v>
      </c>
      <c r="AX4" t="s">
        <v>222</v>
      </c>
      <c r="BA4" s="57">
        <v>46299.291666666664</v>
      </c>
      <c r="BB4" t="s">
        <v>1409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1002621340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46299.493310185186</v>
      </c>
      <c r="P5" s="57">
        <v>46300.350960648146</v>
      </c>
      <c r="Q5">
        <v>69399532</v>
      </c>
      <c r="S5">
        <v>172602204309</v>
      </c>
      <c r="T5" t="s">
        <v>1410</v>
      </c>
      <c r="U5" t="s">
        <v>1411</v>
      </c>
      <c r="V5" t="s">
        <v>1412</v>
      </c>
      <c r="Z5">
        <v>116.013121763043</v>
      </c>
      <c r="AA5">
        <v>-8.7516921329937798</v>
      </c>
      <c r="AB5" t="s">
        <v>1413</v>
      </c>
      <c r="AC5" t="s">
        <v>216</v>
      </c>
      <c r="AL5" t="s">
        <v>217</v>
      </c>
      <c r="AM5" t="s">
        <v>1414</v>
      </c>
      <c r="AN5" t="s">
        <v>6</v>
      </c>
      <c r="AO5" s="57">
        <v>46122.49664351852</v>
      </c>
      <c r="AR5" t="s">
        <v>218</v>
      </c>
      <c r="AS5" t="s">
        <v>812</v>
      </c>
      <c r="AT5" t="s">
        <v>230</v>
      </c>
      <c r="AU5">
        <v>20261005</v>
      </c>
      <c r="AV5" t="s">
        <v>221</v>
      </c>
      <c r="AW5" t="s">
        <v>540</v>
      </c>
      <c r="AX5" t="s">
        <v>222</v>
      </c>
      <c r="BA5" s="57">
        <v>46299.291666666664</v>
      </c>
      <c r="BB5" t="s">
        <v>1414</v>
      </c>
      <c r="BC5">
        <v>2026</v>
      </c>
      <c r="BD5">
        <v>10</v>
      </c>
      <c r="BE5">
        <v>5</v>
      </c>
      <c r="BF5" s="6">
        <f t="shared" si="0"/>
        <v>46300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1002625798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46302.474004629628</v>
      </c>
      <c r="P6" s="57">
        <v>46304.554537037038</v>
      </c>
      <c r="Q6">
        <v>69405677</v>
      </c>
      <c r="S6">
        <v>172602203039</v>
      </c>
      <c r="T6" t="s">
        <v>3688</v>
      </c>
      <c r="U6" t="s">
        <v>3689</v>
      </c>
      <c r="V6" t="s">
        <v>3690</v>
      </c>
      <c r="Z6">
        <v>116.1660232</v>
      </c>
      <c r="AA6">
        <v>-8.6742326999999992</v>
      </c>
      <c r="AB6" t="s">
        <v>3691</v>
      </c>
      <c r="AC6" t="s">
        <v>235</v>
      </c>
      <c r="AL6" t="s">
        <v>217</v>
      </c>
      <c r="AM6" t="s">
        <v>3692</v>
      </c>
      <c r="AN6" t="s">
        <v>6</v>
      </c>
      <c r="AO6" s="57">
        <v>46213.475960648146</v>
      </c>
      <c r="AP6" s="57">
        <v>46303.458333333336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2982</v>
      </c>
      <c r="AX6" t="s">
        <v>222</v>
      </c>
      <c r="BA6" s="57">
        <v>46303.458333333336</v>
      </c>
      <c r="BB6" t="s">
        <v>3692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0.54166666666424135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1002627529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46303.482928240737</v>
      </c>
      <c r="P7" s="57">
        <v>46304.622719907406</v>
      </c>
      <c r="Q7">
        <v>69406402</v>
      </c>
      <c r="S7">
        <v>172602204492</v>
      </c>
      <c r="T7" t="s">
        <v>4435</v>
      </c>
      <c r="U7" t="s">
        <v>4436</v>
      </c>
      <c r="V7" t="s">
        <v>4437</v>
      </c>
      <c r="Z7">
        <v>116.146891</v>
      </c>
      <c r="AA7">
        <v>-8.6823270000000008</v>
      </c>
      <c r="AB7" t="s">
        <v>4438</v>
      </c>
      <c r="AC7" t="s">
        <v>235</v>
      </c>
      <c r="AL7" t="s">
        <v>217</v>
      </c>
      <c r="AM7" t="s">
        <v>4439</v>
      </c>
      <c r="AN7" t="s">
        <v>6</v>
      </c>
      <c r="AO7" s="57">
        <v>46244.486527777779</v>
      </c>
      <c r="AP7" s="57">
        <v>46304.625</v>
      </c>
      <c r="AR7" t="s">
        <v>218</v>
      </c>
      <c r="AS7" t="s">
        <v>812</v>
      </c>
      <c r="AT7" t="s">
        <v>230</v>
      </c>
      <c r="AU7">
        <v>20261009</v>
      </c>
      <c r="AV7" t="s">
        <v>221</v>
      </c>
      <c r="AW7" t="s">
        <v>923</v>
      </c>
      <c r="AX7" t="s">
        <v>222</v>
      </c>
      <c r="BA7" s="57">
        <v>46304.625</v>
      </c>
      <c r="BB7" t="s">
        <v>4439</v>
      </c>
      <c r="BC7">
        <v>2026</v>
      </c>
      <c r="BD7">
        <v>10</v>
      </c>
      <c r="BE7">
        <v>9</v>
      </c>
      <c r="BF7" s="6">
        <f t="shared" si="0"/>
        <v>46304</v>
      </c>
      <c r="BG7">
        <f t="shared" si="1"/>
        <v>-0.625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1002634596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46308.459432870368</v>
      </c>
      <c r="P8" s="57">
        <v>46310.597858796296</v>
      </c>
      <c r="Q8">
        <v>69409230</v>
      </c>
      <c r="S8">
        <v>172602204672</v>
      </c>
      <c r="T8" t="s">
        <v>5754</v>
      </c>
      <c r="U8" t="s">
        <v>5755</v>
      </c>
      <c r="V8" t="s">
        <v>5756</v>
      </c>
      <c r="Z8">
        <v>116.149556271427</v>
      </c>
      <c r="AA8">
        <v>-8.7107802903596099</v>
      </c>
      <c r="AB8" t="s">
        <v>5757</v>
      </c>
      <c r="AC8" t="s">
        <v>235</v>
      </c>
      <c r="AL8" t="s">
        <v>217</v>
      </c>
      <c r="AM8" t="s">
        <v>5758</v>
      </c>
      <c r="AN8" t="s">
        <v>6</v>
      </c>
      <c r="AO8" t="s">
        <v>5759</v>
      </c>
      <c r="AP8" s="57">
        <v>46309.333333333336</v>
      </c>
      <c r="AR8" t="s">
        <v>218</v>
      </c>
      <c r="AS8" t="s">
        <v>812</v>
      </c>
      <c r="AT8" t="s">
        <v>230</v>
      </c>
      <c r="AU8">
        <v>20261015</v>
      </c>
      <c r="AV8" t="s">
        <v>221</v>
      </c>
      <c r="AW8" t="s">
        <v>878</v>
      </c>
      <c r="AX8" t="s">
        <v>222</v>
      </c>
      <c r="BA8" s="57">
        <v>46309.333333333336</v>
      </c>
      <c r="BB8" t="s">
        <v>5758</v>
      </c>
      <c r="BC8">
        <v>2026</v>
      </c>
      <c r="BD8">
        <v>10</v>
      </c>
      <c r="BE8">
        <v>15</v>
      </c>
      <c r="BF8" s="6">
        <f t="shared" si="0"/>
        <v>46310</v>
      </c>
      <c r="BG8">
        <f t="shared" si="1"/>
        <v>0.66666666666424135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1002635964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46309.33865740741</v>
      </c>
      <c r="P9" s="57">
        <v>46309.652546296296</v>
      </c>
      <c r="Q9">
        <v>69409785</v>
      </c>
      <c r="S9">
        <v>172602204849</v>
      </c>
      <c r="T9" t="s">
        <v>6820</v>
      </c>
      <c r="U9" t="s">
        <v>6821</v>
      </c>
      <c r="V9" t="s">
        <v>6822</v>
      </c>
      <c r="Z9">
        <v>116.123296581208</v>
      </c>
      <c r="AA9">
        <v>-8.6616290791908703</v>
      </c>
      <c r="AB9" t="s">
        <v>6823</v>
      </c>
      <c r="AC9" t="s">
        <v>216</v>
      </c>
      <c r="AL9" t="s">
        <v>217</v>
      </c>
      <c r="AM9" t="s">
        <v>6824</v>
      </c>
      <c r="AN9" t="s">
        <v>6</v>
      </c>
      <c r="AO9" t="s">
        <v>6825</v>
      </c>
      <c r="AP9" s="57">
        <v>46310.333333333336</v>
      </c>
      <c r="AR9" t="s">
        <v>218</v>
      </c>
      <c r="AS9" t="s">
        <v>812</v>
      </c>
      <c r="AT9" t="s">
        <v>342</v>
      </c>
      <c r="AU9">
        <v>20261014</v>
      </c>
      <c r="AV9" t="s">
        <v>221</v>
      </c>
      <c r="AW9" t="s">
        <v>971</v>
      </c>
      <c r="AX9" t="s">
        <v>222</v>
      </c>
      <c r="BA9" s="57">
        <v>46310.333333333336</v>
      </c>
      <c r="BB9" t="s">
        <v>6824</v>
      </c>
      <c r="BC9">
        <v>2026</v>
      </c>
      <c r="BD9">
        <v>10</v>
      </c>
      <c r="BE9">
        <v>14</v>
      </c>
      <c r="BF9" s="6">
        <f t="shared" si="0"/>
        <v>46309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1002638915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46310.643518518518</v>
      </c>
      <c r="P10" s="57">
        <v>46311.754583333335</v>
      </c>
      <c r="Q10">
        <v>69410982</v>
      </c>
      <c r="S10">
        <v>172602204854</v>
      </c>
      <c r="T10" t="s">
        <v>7389</v>
      </c>
      <c r="U10" t="s">
        <v>7934</v>
      </c>
      <c r="V10" t="s">
        <v>7390</v>
      </c>
      <c r="Z10">
        <v>116.084370661986</v>
      </c>
      <c r="AA10">
        <v>-8.7350077010123997</v>
      </c>
      <c r="AB10" t="s">
        <v>7391</v>
      </c>
      <c r="AC10" t="s">
        <v>216</v>
      </c>
      <c r="AL10" t="s">
        <v>217</v>
      </c>
      <c r="AM10" t="s">
        <v>7392</v>
      </c>
      <c r="AN10" t="s">
        <v>6</v>
      </c>
      <c r="AO10" t="s">
        <v>7393</v>
      </c>
      <c r="AP10" s="57">
        <v>46311.625</v>
      </c>
      <c r="AR10" t="s">
        <v>218</v>
      </c>
      <c r="AS10" t="s">
        <v>812</v>
      </c>
      <c r="AT10" t="s">
        <v>230</v>
      </c>
      <c r="AU10">
        <v>20261016</v>
      </c>
      <c r="AV10" t="s">
        <v>221</v>
      </c>
      <c r="AW10" t="s">
        <v>875</v>
      </c>
      <c r="AX10" t="s">
        <v>222</v>
      </c>
      <c r="BA10" s="57">
        <v>46311.625</v>
      </c>
      <c r="BB10" t="s">
        <v>7392</v>
      </c>
      <c r="BC10">
        <v>2026</v>
      </c>
      <c r="BD10">
        <v>10</v>
      </c>
      <c r="BE10">
        <v>16</v>
      </c>
      <c r="BF10" s="6">
        <f t="shared" si="0"/>
        <v>46311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1002641865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46313.503865740742</v>
      </c>
      <c r="P11" s="57">
        <v>46313.783275462964</v>
      </c>
      <c r="Q11">
        <v>69412348</v>
      </c>
      <c r="S11">
        <v>172602205030</v>
      </c>
      <c r="T11" t="s">
        <v>7935</v>
      </c>
      <c r="U11" t="s">
        <v>7936</v>
      </c>
      <c r="V11" t="s">
        <v>7937</v>
      </c>
      <c r="Z11">
        <v>116.06589099999999</v>
      </c>
      <c r="AA11">
        <v>-8.7255409999999998</v>
      </c>
      <c r="AB11" t="s">
        <v>7938</v>
      </c>
      <c r="AC11" t="s">
        <v>235</v>
      </c>
      <c r="AL11" t="s">
        <v>217</v>
      </c>
      <c r="AM11" t="s">
        <v>7939</v>
      </c>
      <c r="AN11" t="s">
        <v>6</v>
      </c>
      <c r="AO11" t="s">
        <v>7940</v>
      </c>
      <c r="AP11" s="57">
        <v>46314.458333333336</v>
      </c>
      <c r="AR11" t="s">
        <v>218</v>
      </c>
      <c r="AS11" t="s">
        <v>812</v>
      </c>
      <c r="AT11" t="s">
        <v>230</v>
      </c>
      <c r="AU11">
        <v>20261018</v>
      </c>
      <c r="AV11" t="s">
        <v>221</v>
      </c>
      <c r="AW11" t="s">
        <v>875</v>
      </c>
      <c r="AX11" t="s">
        <v>222</v>
      </c>
      <c r="BA11" s="57">
        <v>46314.458333333336</v>
      </c>
      <c r="BB11" t="s">
        <v>7939</v>
      </c>
      <c r="BC11">
        <v>2026</v>
      </c>
      <c r="BD11">
        <v>10</v>
      </c>
      <c r="BE11">
        <v>18</v>
      </c>
      <c r="BF11" s="6">
        <f t="shared" si="0"/>
        <v>46313</v>
      </c>
      <c r="BG11">
        <f t="shared" si="1"/>
        <v>-1.4583333333357587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1002637270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M12" t="s">
        <v>1625</v>
      </c>
      <c r="N12" t="s">
        <v>215</v>
      </c>
      <c r="O12" s="57">
        <v>46309.678923611114</v>
      </c>
      <c r="P12" s="57">
        <v>46313.083541666667</v>
      </c>
      <c r="Q12">
        <v>69410327</v>
      </c>
      <c r="S12">
        <v>172602204850</v>
      </c>
      <c r="T12" t="s">
        <v>6826</v>
      </c>
      <c r="U12" t="s">
        <v>6827</v>
      </c>
      <c r="Z12">
        <v>116.149719</v>
      </c>
      <c r="AA12">
        <v>-8.7097529999999992</v>
      </c>
      <c r="AB12" t="s">
        <v>6828</v>
      </c>
      <c r="AC12" t="s">
        <v>4229</v>
      </c>
      <c r="AO12" t="s">
        <v>6829</v>
      </c>
      <c r="AR12" t="s">
        <v>1630</v>
      </c>
      <c r="AS12" t="s">
        <v>812</v>
      </c>
      <c r="AT12" t="s">
        <v>230</v>
      </c>
      <c r="AV12" t="s">
        <v>3018</v>
      </c>
      <c r="AW12" t="s">
        <v>6830</v>
      </c>
      <c r="AX12" t="s">
        <v>222</v>
      </c>
      <c r="AZ12" t="s">
        <v>3018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SELONG</v>
      </c>
    </row>
    <row r="13" spans="1:61">
      <c r="A13">
        <v>12</v>
      </c>
      <c r="B13">
        <v>1002621187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242</v>
      </c>
      <c r="I13" t="s">
        <v>212</v>
      </c>
      <c r="J13" t="s">
        <v>213</v>
      </c>
      <c r="K13" t="s">
        <v>149</v>
      </c>
      <c r="L13" t="s">
        <v>214</v>
      </c>
      <c r="M13" t="s">
        <v>1400</v>
      </c>
      <c r="N13" t="s">
        <v>215</v>
      </c>
      <c r="O13" s="57">
        <v>46298.760254629633</v>
      </c>
      <c r="P13" s="57">
        <v>46300.68645833333</v>
      </c>
      <c r="Q13">
        <v>69403754</v>
      </c>
      <c r="S13">
        <v>172605804558</v>
      </c>
      <c r="T13" t="s">
        <v>1421</v>
      </c>
      <c r="U13" t="s">
        <v>1422</v>
      </c>
      <c r="V13" t="s">
        <v>1423</v>
      </c>
      <c r="Z13">
        <v>116.15934278815899</v>
      </c>
      <c r="AA13">
        <v>-8.6577033377755601</v>
      </c>
      <c r="AB13" t="s">
        <v>1424</v>
      </c>
      <c r="AC13" t="s">
        <v>216</v>
      </c>
      <c r="AL13" t="s">
        <v>217</v>
      </c>
      <c r="AM13" t="s">
        <v>1425</v>
      </c>
      <c r="AN13" t="s">
        <v>6</v>
      </c>
      <c r="AO13" s="57">
        <v>46091.778020833335</v>
      </c>
      <c r="AP13" s="57">
        <v>46299.625</v>
      </c>
      <c r="AR13" t="s">
        <v>14</v>
      </c>
      <c r="AS13" t="s">
        <v>219</v>
      </c>
      <c r="AT13" t="s">
        <v>342</v>
      </c>
      <c r="AV13" t="s">
        <v>2508</v>
      </c>
      <c r="AW13" t="s">
        <v>1426</v>
      </c>
      <c r="AX13" t="s">
        <v>222</v>
      </c>
      <c r="BA13" s="57">
        <v>46299.625</v>
      </c>
      <c r="BB13" t="s">
        <v>1425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1002625199</v>
      </c>
      <c r="C14">
        <v>3</v>
      </c>
      <c r="D14" t="s">
        <v>45</v>
      </c>
      <c r="E14">
        <v>5</v>
      </c>
      <c r="F14" t="s">
        <v>210</v>
      </c>
      <c r="G14" t="s">
        <v>112</v>
      </c>
      <c r="H14" t="s">
        <v>242</v>
      </c>
      <c r="I14" t="s">
        <v>212</v>
      </c>
      <c r="J14" t="s">
        <v>213</v>
      </c>
      <c r="K14" t="s">
        <v>149</v>
      </c>
      <c r="L14" t="s">
        <v>214</v>
      </c>
      <c r="M14" t="s">
        <v>224</v>
      </c>
      <c r="N14" t="s">
        <v>215</v>
      </c>
      <c r="O14" s="57">
        <v>46301.805266203701</v>
      </c>
      <c r="P14" s="57">
        <v>46303.337511574071</v>
      </c>
      <c r="Q14">
        <v>69405399</v>
      </c>
      <c r="S14">
        <v>172605804578</v>
      </c>
      <c r="T14" t="s">
        <v>3112</v>
      </c>
      <c r="U14" t="s">
        <v>3113</v>
      </c>
      <c r="V14" t="s">
        <v>3114</v>
      </c>
      <c r="Z14">
        <v>116.20994634926301</v>
      </c>
      <c r="AA14">
        <v>-8.5912044709838895</v>
      </c>
      <c r="AB14" t="s">
        <v>3115</v>
      </c>
      <c r="AC14" t="s">
        <v>216</v>
      </c>
      <c r="AL14" t="s">
        <v>217</v>
      </c>
      <c r="AM14" t="s">
        <v>3116</v>
      </c>
      <c r="AN14" t="s">
        <v>6</v>
      </c>
      <c r="AO14" s="57">
        <v>46183.809340277781</v>
      </c>
      <c r="AP14" s="57">
        <v>46303.333333333336</v>
      </c>
      <c r="AR14" t="s">
        <v>18</v>
      </c>
      <c r="AS14" t="s">
        <v>219</v>
      </c>
      <c r="AT14" t="s">
        <v>230</v>
      </c>
      <c r="AV14" t="s">
        <v>226</v>
      </c>
      <c r="AW14" t="s">
        <v>878</v>
      </c>
      <c r="AX14" t="s">
        <v>222</v>
      </c>
      <c r="BA14" s="57">
        <v>46303.333333333336</v>
      </c>
      <c r="BB14" t="s">
        <v>3116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MATARAM</v>
      </c>
    </row>
    <row r="15" spans="1:61">
      <c r="A15">
        <v>14</v>
      </c>
      <c r="B15">
        <v>1002643387</v>
      </c>
      <c r="C15">
        <v>3</v>
      </c>
      <c r="D15" t="s">
        <v>45</v>
      </c>
      <c r="E15">
        <v>5</v>
      </c>
      <c r="F15" t="s">
        <v>210</v>
      </c>
      <c r="G15" t="s">
        <v>112</v>
      </c>
      <c r="H15" t="s">
        <v>242</v>
      </c>
      <c r="I15" t="s">
        <v>212</v>
      </c>
      <c r="J15" t="s">
        <v>213</v>
      </c>
      <c r="K15" t="s">
        <v>149</v>
      </c>
      <c r="L15" t="s">
        <v>214</v>
      </c>
      <c r="M15" t="s">
        <v>224</v>
      </c>
      <c r="N15" t="s">
        <v>215</v>
      </c>
      <c r="O15" s="57">
        <v>46314.591365740744</v>
      </c>
      <c r="P15" s="57">
        <v>46315.479166666664</v>
      </c>
      <c r="Q15">
        <v>69413027</v>
      </c>
      <c r="S15">
        <v>172605804648</v>
      </c>
      <c r="T15" t="s">
        <v>9402</v>
      </c>
      <c r="U15" t="s">
        <v>9403</v>
      </c>
      <c r="V15" t="s">
        <v>9404</v>
      </c>
      <c r="Z15">
        <v>116.2879112</v>
      </c>
      <c r="AA15">
        <v>-8.5690694000000001</v>
      </c>
      <c r="AB15" t="s">
        <v>9405</v>
      </c>
      <c r="AC15" t="s">
        <v>235</v>
      </c>
      <c r="AL15" t="s">
        <v>217</v>
      </c>
      <c r="AM15" t="s">
        <v>9406</v>
      </c>
      <c r="AN15" t="s">
        <v>6</v>
      </c>
      <c r="AO15" t="s">
        <v>9407</v>
      </c>
      <c r="AP15" s="57">
        <v>46315.458333333336</v>
      </c>
      <c r="AR15" t="s">
        <v>18</v>
      </c>
      <c r="AS15" t="s">
        <v>219</v>
      </c>
      <c r="AT15" t="s">
        <v>230</v>
      </c>
      <c r="AV15" t="s">
        <v>226</v>
      </c>
      <c r="AW15" t="s">
        <v>923</v>
      </c>
      <c r="AX15" t="s">
        <v>222</v>
      </c>
      <c r="BA15" s="57">
        <v>46315.458333333336</v>
      </c>
      <c r="BB15" t="s">
        <v>9406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MATARAM</v>
      </c>
    </row>
    <row r="16" spans="1:61">
      <c r="A16">
        <v>15</v>
      </c>
      <c r="B16">
        <v>1002645154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224</v>
      </c>
      <c r="N16" t="s">
        <v>215</v>
      </c>
      <c r="O16" s="57">
        <v>46315.472743055558</v>
      </c>
      <c r="P16" s="57">
        <v>46316.343761574077</v>
      </c>
      <c r="Q16">
        <v>69413624</v>
      </c>
      <c r="S16">
        <v>172605804657</v>
      </c>
      <c r="T16" t="s">
        <v>10094</v>
      </c>
      <c r="U16" t="s">
        <v>10095</v>
      </c>
      <c r="V16" t="s">
        <v>10096</v>
      </c>
      <c r="Z16">
        <v>116.153222</v>
      </c>
      <c r="AA16">
        <v>-8.6114110000000004</v>
      </c>
      <c r="AB16" t="s">
        <v>10097</v>
      </c>
      <c r="AC16" t="s">
        <v>235</v>
      </c>
      <c r="AL16" t="s">
        <v>217</v>
      </c>
      <c r="AM16" t="s">
        <v>10098</v>
      </c>
      <c r="AN16" t="s">
        <v>6</v>
      </c>
      <c r="AO16" t="s">
        <v>10099</v>
      </c>
      <c r="AP16" s="57">
        <v>46316.333333333336</v>
      </c>
      <c r="AR16" t="s">
        <v>18</v>
      </c>
      <c r="AS16" t="s">
        <v>219</v>
      </c>
      <c r="AT16" t="s">
        <v>230</v>
      </c>
      <c r="AV16" t="s">
        <v>226</v>
      </c>
      <c r="AW16" t="s">
        <v>2626</v>
      </c>
      <c r="AX16" t="s">
        <v>222</v>
      </c>
      <c r="BA16" s="57">
        <v>46316.333333333336</v>
      </c>
      <c r="BB16" t="s">
        <v>10098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1002620604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46297.744849537034</v>
      </c>
      <c r="P17" s="57">
        <v>46301.689837962964</v>
      </c>
      <c r="Q17">
        <v>69403382</v>
      </c>
      <c r="S17">
        <v>172605804551</v>
      </c>
      <c r="T17" t="s">
        <v>1415</v>
      </c>
      <c r="U17" t="s">
        <v>1416</v>
      </c>
      <c r="V17" t="s">
        <v>1417</v>
      </c>
      <c r="Z17">
        <v>116.17569899999999</v>
      </c>
      <c r="AA17">
        <v>-8.6091850000000001</v>
      </c>
      <c r="AB17" t="s">
        <v>1418</v>
      </c>
      <c r="AC17" t="s">
        <v>235</v>
      </c>
      <c r="AL17" t="s">
        <v>217</v>
      </c>
      <c r="AM17" t="s">
        <v>1419</v>
      </c>
      <c r="AN17" t="s">
        <v>6</v>
      </c>
      <c r="AO17" s="57">
        <v>46063.746817129628</v>
      </c>
      <c r="AP17" s="57">
        <v>46298.625</v>
      </c>
      <c r="AR17" t="s">
        <v>218</v>
      </c>
      <c r="AS17" t="s">
        <v>219</v>
      </c>
      <c r="AT17" t="s">
        <v>230</v>
      </c>
      <c r="AU17">
        <v>20261006</v>
      </c>
      <c r="AV17" t="s">
        <v>221</v>
      </c>
      <c r="AW17" t="s">
        <v>1420</v>
      </c>
      <c r="AX17" t="s">
        <v>222</v>
      </c>
      <c r="BA17" s="57">
        <v>46298.625</v>
      </c>
      <c r="BB17" t="s">
        <v>1419</v>
      </c>
      <c r="BC17">
        <v>2026</v>
      </c>
      <c r="BD17">
        <v>10</v>
      </c>
      <c r="BE17">
        <v>6</v>
      </c>
      <c r="BF17" s="6">
        <f t="shared" si="0"/>
        <v>46301</v>
      </c>
      <c r="BG17">
        <f t="shared" si="1"/>
        <v>2.375</v>
      </c>
      <c r="BH17" t="str">
        <f t="shared" si="2"/>
        <v>NOT COMPLY</v>
      </c>
      <c r="BI17" t="str">
        <f>VLOOKUP(H17,Sheet2!$A$1:$B$270,2,FALSE)</f>
        <v>MATARAM</v>
      </c>
    </row>
    <row r="18" spans="1:61">
      <c r="A18">
        <v>17</v>
      </c>
      <c r="B18">
        <v>1002623076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M18" t="s">
        <v>76</v>
      </c>
      <c r="N18" t="s">
        <v>215</v>
      </c>
      <c r="O18" s="57">
        <v>46300.686469907407</v>
      </c>
      <c r="P18" s="57">
        <v>46301.634062500001</v>
      </c>
      <c r="Q18">
        <v>69403754</v>
      </c>
      <c r="S18">
        <v>172605804571</v>
      </c>
      <c r="T18" t="s">
        <v>1421</v>
      </c>
      <c r="U18" t="s">
        <v>2509</v>
      </c>
      <c r="V18" t="s">
        <v>2510</v>
      </c>
      <c r="Z18">
        <v>116.1606266</v>
      </c>
      <c r="AA18">
        <v>-8.6574731000000007</v>
      </c>
      <c r="AB18" t="s">
        <v>1424</v>
      </c>
      <c r="AC18" t="s">
        <v>216</v>
      </c>
      <c r="AL18" t="s">
        <v>217</v>
      </c>
      <c r="AM18" t="s">
        <v>2511</v>
      </c>
      <c r="AN18" t="s">
        <v>6</v>
      </c>
      <c r="AO18" s="57">
        <v>46152.726238425923</v>
      </c>
      <c r="AR18" t="s">
        <v>218</v>
      </c>
      <c r="AS18" t="s">
        <v>219</v>
      </c>
      <c r="AT18" t="s">
        <v>342</v>
      </c>
      <c r="AU18">
        <v>20261006</v>
      </c>
      <c r="AV18" t="s">
        <v>221</v>
      </c>
      <c r="AW18" t="s">
        <v>2512</v>
      </c>
      <c r="AX18" t="s">
        <v>222</v>
      </c>
      <c r="BA18" s="57">
        <v>46300.291666666664</v>
      </c>
      <c r="BB18" t="s">
        <v>2511</v>
      </c>
      <c r="BC18">
        <v>2026</v>
      </c>
      <c r="BD18">
        <v>10</v>
      </c>
      <c r="BE18">
        <v>6</v>
      </c>
      <c r="BF18" s="6">
        <f t="shared" si="0"/>
        <v>46301</v>
      </c>
      <c r="BG18">
        <f t="shared" si="1"/>
        <v>0.70833333333575865</v>
      </c>
      <c r="BH18" t="str">
        <f t="shared" si="2"/>
        <v>COMPLY</v>
      </c>
      <c r="BI18" t="str">
        <f>VLOOKUP(H18,Sheet2!$A$1:$B$270,2,FALSE)</f>
        <v>MATARAM</v>
      </c>
    </row>
    <row r="19" spans="1:61">
      <c r="A19">
        <v>18</v>
      </c>
      <c r="B19">
        <v>1002625744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46302.459444444445</v>
      </c>
      <c r="P19" s="57">
        <v>46303.619212962964</v>
      </c>
      <c r="Q19">
        <v>69405653</v>
      </c>
      <c r="S19">
        <v>172605804582</v>
      </c>
      <c r="T19" t="s">
        <v>3693</v>
      </c>
      <c r="U19" t="s">
        <v>3694</v>
      </c>
      <c r="V19" t="s">
        <v>3695</v>
      </c>
      <c r="Z19">
        <v>116.199207</v>
      </c>
      <c r="AA19">
        <v>-8.6240489999999994</v>
      </c>
      <c r="AB19" t="s">
        <v>3696</v>
      </c>
      <c r="AC19" t="s">
        <v>235</v>
      </c>
      <c r="AL19" t="s">
        <v>217</v>
      </c>
      <c r="AM19" t="s">
        <v>3697</v>
      </c>
      <c r="AN19" t="s">
        <v>6</v>
      </c>
      <c r="AO19" s="57">
        <v>46213.475960648146</v>
      </c>
      <c r="AP19" s="57">
        <v>46303.333333333336</v>
      </c>
      <c r="AR19" t="s">
        <v>218</v>
      </c>
      <c r="AS19" t="s">
        <v>219</v>
      </c>
      <c r="AT19" t="s">
        <v>230</v>
      </c>
      <c r="AU19">
        <v>20261008</v>
      </c>
      <c r="AV19" t="s">
        <v>221</v>
      </c>
      <c r="AW19" t="s">
        <v>3698</v>
      </c>
      <c r="AX19" t="s">
        <v>222</v>
      </c>
      <c r="BA19" s="57">
        <v>46303.333333333336</v>
      </c>
      <c r="BB19" t="s">
        <v>3697</v>
      </c>
      <c r="BC19">
        <v>2026</v>
      </c>
      <c r="BD19">
        <v>10</v>
      </c>
      <c r="BE19">
        <v>8</v>
      </c>
      <c r="BF19" s="6">
        <f t="shared" si="0"/>
        <v>46303</v>
      </c>
      <c r="BG19">
        <f t="shared" si="1"/>
        <v>-0.33333333333575865</v>
      </c>
      <c r="BH19" t="str">
        <f t="shared" si="2"/>
        <v>COMPLY</v>
      </c>
      <c r="BI19" t="str">
        <f>VLOOKUP(H19,Sheet2!$A$1:$B$270,2,FALSE)</f>
        <v>MATARAM</v>
      </c>
    </row>
    <row r="20" spans="1:61">
      <c r="A20">
        <v>19</v>
      </c>
      <c r="B20">
        <v>1002627057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46303.35597222222</v>
      </c>
      <c r="P20" s="57">
        <v>46305.475949074076</v>
      </c>
      <c r="Q20">
        <v>69406216</v>
      </c>
      <c r="S20">
        <v>172605804586</v>
      </c>
      <c r="T20" t="s">
        <v>3699</v>
      </c>
      <c r="U20" t="s">
        <v>3700</v>
      </c>
      <c r="V20" t="s">
        <v>3701</v>
      </c>
      <c r="Z20">
        <v>116.209152</v>
      </c>
      <c r="AA20">
        <v>-8.6266200000000008</v>
      </c>
      <c r="AB20" t="s">
        <v>3702</v>
      </c>
      <c r="AC20" t="s">
        <v>235</v>
      </c>
      <c r="AL20" t="s">
        <v>217</v>
      </c>
      <c r="AM20" t="s">
        <v>3703</v>
      </c>
      <c r="AN20" t="s">
        <v>6</v>
      </c>
      <c r="AO20" s="57">
        <v>46244.361608796295</v>
      </c>
      <c r="AP20" s="57">
        <v>46304.333333333336</v>
      </c>
      <c r="AR20" t="s">
        <v>218</v>
      </c>
      <c r="AS20" t="s">
        <v>219</v>
      </c>
      <c r="AT20" t="s">
        <v>230</v>
      </c>
      <c r="AU20">
        <v>20261010</v>
      </c>
      <c r="AV20" t="s">
        <v>221</v>
      </c>
      <c r="AW20" t="s">
        <v>3698</v>
      </c>
      <c r="AX20" t="s">
        <v>222</v>
      </c>
      <c r="BA20" s="57">
        <v>46304.333333333336</v>
      </c>
      <c r="BB20" t="s">
        <v>3703</v>
      </c>
      <c r="BC20">
        <v>2026</v>
      </c>
      <c r="BD20">
        <v>10</v>
      </c>
      <c r="BE20">
        <v>10</v>
      </c>
      <c r="BF20" s="6">
        <f t="shared" si="0"/>
        <v>46305</v>
      </c>
      <c r="BG20">
        <f t="shared" si="1"/>
        <v>0.66666666666424135</v>
      </c>
      <c r="BH20" t="str">
        <f t="shared" si="2"/>
        <v>COMPLY</v>
      </c>
      <c r="BI20" t="str">
        <f>VLOOKUP(H20,Sheet2!$A$1:$B$270,2,FALSE)</f>
        <v>MATARAM</v>
      </c>
    </row>
    <row r="21" spans="1:61">
      <c r="A21">
        <v>20</v>
      </c>
      <c r="B21">
        <v>1002635982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46309.351145833331</v>
      </c>
      <c r="P21" s="57">
        <v>46309.773634259262</v>
      </c>
      <c r="Q21">
        <v>69409778</v>
      </c>
      <c r="S21">
        <v>172605804611</v>
      </c>
      <c r="T21" t="s">
        <v>6831</v>
      </c>
      <c r="U21" t="s">
        <v>6832</v>
      </c>
      <c r="V21" t="s">
        <v>6833</v>
      </c>
      <c r="Z21">
        <v>116.11851554363901</v>
      </c>
      <c r="AA21">
        <v>-8.6485948235783905</v>
      </c>
      <c r="AB21" t="s">
        <v>6834</v>
      </c>
      <c r="AC21" t="s">
        <v>216</v>
      </c>
      <c r="AL21" t="s">
        <v>217</v>
      </c>
      <c r="AM21" t="s">
        <v>6824</v>
      </c>
      <c r="AN21" t="s">
        <v>6</v>
      </c>
      <c r="AO21" t="s">
        <v>6835</v>
      </c>
      <c r="AP21" s="57">
        <v>46310.333333333336</v>
      </c>
      <c r="AR21" t="s">
        <v>218</v>
      </c>
      <c r="AS21" t="s">
        <v>219</v>
      </c>
      <c r="AT21" t="s">
        <v>342</v>
      </c>
      <c r="AU21">
        <v>20261014</v>
      </c>
      <c r="AV21" t="s">
        <v>221</v>
      </c>
      <c r="AW21" t="s">
        <v>1426</v>
      </c>
      <c r="AX21" t="s">
        <v>222</v>
      </c>
      <c r="BA21" s="57">
        <v>46310.333333333336</v>
      </c>
      <c r="BB21" t="s">
        <v>6824</v>
      </c>
      <c r="BC21">
        <v>2026</v>
      </c>
      <c r="BD21">
        <v>10</v>
      </c>
      <c r="BE21">
        <v>14</v>
      </c>
      <c r="BF21" s="6">
        <f t="shared" si="0"/>
        <v>46309</v>
      </c>
      <c r="BG21">
        <f t="shared" si="1"/>
        <v>-1.3333333333357587</v>
      </c>
      <c r="BH21" t="str">
        <f t="shared" si="2"/>
        <v>COMPLY</v>
      </c>
      <c r="BI21" t="str">
        <f>VLOOKUP(H21,Sheet2!$A$1:$B$270,2,FALSE)</f>
        <v>MATARAM</v>
      </c>
    </row>
    <row r="22" spans="1:61">
      <c r="A22">
        <v>21</v>
      </c>
      <c r="B22">
        <v>1002637406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46309.718518518515</v>
      </c>
      <c r="P22" s="57">
        <v>46311.742534722223</v>
      </c>
      <c r="Q22">
        <v>69410387</v>
      </c>
      <c r="S22">
        <v>172605804617</v>
      </c>
      <c r="T22" t="s">
        <v>6836</v>
      </c>
      <c r="U22" t="s">
        <v>6837</v>
      </c>
      <c r="V22" t="s">
        <v>6838</v>
      </c>
      <c r="Z22">
        <v>116.163714118301</v>
      </c>
      <c r="AA22">
        <v>-8.6209447596474593</v>
      </c>
      <c r="AB22" t="s">
        <v>6839</v>
      </c>
      <c r="AC22" t="s">
        <v>216</v>
      </c>
      <c r="AL22" t="s">
        <v>217</v>
      </c>
      <c r="AM22" t="s">
        <v>6840</v>
      </c>
      <c r="AN22" t="s">
        <v>6</v>
      </c>
      <c r="AO22" t="s">
        <v>6841</v>
      </c>
      <c r="AP22" s="57">
        <v>46310.625</v>
      </c>
      <c r="AR22" t="s">
        <v>218</v>
      </c>
      <c r="AS22" t="s">
        <v>219</v>
      </c>
      <c r="AT22" t="s">
        <v>230</v>
      </c>
      <c r="AU22">
        <v>20261016</v>
      </c>
      <c r="AV22" t="s">
        <v>221</v>
      </c>
      <c r="AW22" t="s">
        <v>883</v>
      </c>
      <c r="AX22" t="s">
        <v>222</v>
      </c>
      <c r="BA22" s="57">
        <v>46310.625</v>
      </c>
      <c r="BB22" t="s">
        <v>6840</v>
      </c>
      <c r="BC22">
        <v>2026</v>
      </c>
      <c r="BD22">
        <v>10</v>
      </c>
      <c r="BE22">
        <v>16</v>
      </c>
      <c r="BF22" s="6">
        <f t="shared" si="0"/>
        <v>46311</v>
      </c>
      <c r="BG22">
        <f t="shared" si="1"/>
        <v>0.375</v>
      </c>
      <c r="BH22" t="str">
        <f t="shared" si="2"/>
        <v>COMPLY</v>
      </c>
      <c r="BI22" t="str">
        <f>VLOOKUP(H22,Sheet2!$A$1:$B$270,2,FALSE)</f>
        <v>MATARAM</v>
      </c>
    </row>
    <row r="23" spans="1:61">
      <c r="A23">
        <v>22</v>
      </c>
      <c r="B23">
        <v>1002638343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46310.520601851851</v>
      </c>
      <c r="P23" s="57">
        <v>46313.449687499997</v>
      </c>
      <c r="Q23">
        <v>69410743</v>
      </c>
      <c r="S23">
        <v>172605804621</v>
      </c>
      <c r="T23" t="s">
        <v>7394</v>
      </c>
      <c r="U23" t="s">
        <v>7395</v>
      </c>
      <c r="V23" t="s">
        <v>7396</v>
      </c>
      <c r="Z23">
        <v>116.22542034834601</v>
      </c>
      <c r="AA23">
        <v>-8.60915288248402</v>
      </c>
      <c r="AB23" t="s">
        <v>7397</v>
      </c>
      <c r="AC23" t="s">
        <v>216</v>
      </c>
      <c r="AL23" t="s">
        <v>217</v>
      </c>
      <c r="AM23" t="s">
        <v>7398</v>
      </c>
      <c r="AN23" t="s">
        <v>6</v>
      </c>
      <c r="AO23" t="s">
        <v>7399</v>
      </c>
      <c r="AP23" s="57">
        <v>46310.46875</v>
      </c>
      <c r="AR23" t="s">
        <v>218</v>
      </c>
      <c r="AS23" t="s">
        <v>219</v>
      </c>
      <c r="AT23" t="s">
        <v>230</v>
      </c>
      <c r="AU23">
        <v>20261018</v>
      </c>
      <c r="AV23" t="s">
        <v>221</v>
      </c>
      <c r="AW23" t="s">
        <v>878</v>
      </c>
      <c r="AX23" t="s">
        <v>222</v>
      </c>
      <c r="BA23" s="57">
        <v>46310.46875</v>
      </c>
      <c r="BB23" t="s">
        <v>7398</v>
      </c>
      <c r="BC23">
        <v>2026</v>
      </c>
      <c r="BD23">
        <v>10</v>
      </c>
      <c r="BE23">
        <v>18</v>
      </c>
      <c r="BF23" s="6">
        <f t="shared" si="0"/>
        <v>46313</v>
      </c>
      <c r="BG23">
        <f t="shared" si="1"/>
        <v>2.53125</v>
      </c>
      <c r="BH23" t="str">
        <f t="shared" si="2"/>
        <v>NOT COMPLY</v>
      </c>
      <c r="BI23" t="str">
        <f>VLOOKUP(H23,Sheet2!$A$1:$B$270,2,FALSE)</f>
        <v>MATARAM</v>
      </c>
    </row>
    <row r="24" spans="1:61">
      <c r="A24">
        <v>23</v>
      </c>
      <c r="B24">
        <v>1002645040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L24" t="s">
        <v>214</v>
      </c>
      <c r="M24" t="s">
        <v>255</v>
      </c>
      <c r="N24" t="s">
        <v>215</v>
      </c>
      <c r="O24" s="57">
        <v>46315.452592592592</v>
      </c>
      <c r="P24" s="57">
        <v>46316.498622685183</v>
      </c>
      <c r="Q24">
        <v>69413585</v>
      </c>
      <c r="S24">
        <v>172605804656</v>
      </c>
      <c r="T24" t="s">
        <v>10100</v>
      </c>
      <c r="U24" t="s">
        <v>10101</v>
      </c>
      <c r="V24" t="s">
        <v>10102</v>
      </c>
      <c r="Z24">
        <v>116.17778498679399</v>
      </c>
      <c r="AA24">
        <v>-8.65800562529766</v>
      </c>
      <c r="AB24" t="s">
        <v>10103</v>
      </c>
      <c r="AC24" t="s">
        <v>216</v>
      </c>
      <c r="AL24" t="s">
        <v>217</v>
      </c>
      <c r="AM24" t="s">
        <v>10104</v>
      </c>
      <c r="AN24" t="s">
        <v>6</v>
      </c>
      <c r="AO24" t="s">
        <v>10105</v>
      </c>
      <c r="AP24" s="57">
        <v>46316.333333333336</v>
      </c>
      <c r="AR24" t="s">
        <v>256</v>
      </c>
      <c r="AS24" t="s">
        <v>219</v>
      </c>
      <c r="AT24" t="s">
        <v>342</v>
      </c>
      <c r="AV24" t="s">
        <v>257</v>
      </c>
      <c r="AW24" t="s">
        <v>10106</v>
      </c>
      <c r="AX24" t="s">
        <v>222</v>
      </c>
      <c r="BA24" s="57">
        <v>46316.333333333336</v>
      </c>
      <c r="BB24" t="s">
        <v>10104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1002645352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M25" t="s">
        <v>238</v>
      </c>
      <c r="N25" t="s">
        <v>215</v>
      </c>
      <c r="O25" s="57">
        <v>46315.530057870368</v>
      </c>
      <c r="P25" s="57">
        <v>46315.640289351853</v>
      </c>
      <c r="Q25">
        <v>69413719</v>
      </c>
      <c r="S25">
        <v>172605804658</v>
      </c>
      <c r="T25" t="s">
        <v>3140</v>
      </c>
      <c r="U25" t="s">
        <v>10107</v>
      </c>
      <c r="V25" t="s">
        <v>10108</v>
      </c>
      <c r="Z25">
        <v>116.1990479</v>
      </c>
      <c r="AA25">
        <v>-8.5729907000000001</v>
      </c>
      <c r="AB25" t="s">
        <v>10109</v>
      </c>
      <c r="AC25" t="s">
        <v>229</v>
      </c>
      <c r="AL25" t="s">
        <v>217</v>
      </c>
      <c r="AM25" t="s">
        <v>10110</v>
      </c>
      <c r="AN25" t="s">
        <v>6</v>
      </c>
      <c r="AO25" t="s">
        <v>10111</v>
      </c>
      <c r="AP25" s="57">
        <v>46316.625</v>
      </c>
      <c r="AR25" t="s">
        <v>239</v>
      </c>
      <c r="AS25" t="s">
        <v>219</v>
      </c>
      <c r="AT25" t="s">
        <v>230</v>
      </c>
      <c r="AV25" t="s">
        <v>238</v>
      </c>
      <c r="AW25" t="s">
        <v>1984</v>
      </c>
      <c r="AX25" t="s">
        <v>222</v>
      </c>
      <c r="BA25" s="57">
        <v>46316.625</v>
      </c>
      <c r="BB25" t="s">
        <v>10110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MATARAM</v>
      </c>
    </row>
    <row r="26" spans="1:61">
      <c r="A26">
        <v>25</v>
      </c>
      <c r="B26">
        <v>1002618978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L26" t="s">
        <v>214</v>
      </c>
      <c r="M26" t="s">
        <v>1400</v>
      </c>
      <c r="N26" t="s">
        <v>215</v>
      </c>
      <c r="O26" s="57">
        <v>46297.363657407404</v>
      </c>
      <c r="P26" s="57">
        <v>46303.701493055552</v>
      </c>
      <c r="Q26">
        <v>69402728</v>
      </c>
      <c r="S26">
        <v>172603791819</v>
      </c>
      <c r="T26" t="s">
        <v>1427</v>
      </c>
      <c r="U26" t="s">
        <v>1428</v>
      </c>
      <c r="V26" t="s">
        <v>1429</v>
      </c>
      <c r="Z26">
        <v>116.313012912869</v>
      </c>
      <c r="AA26">
        <v>-8.8024899953972096</v>
      </c>
      <c r="AB26" t="s">
        <v>1430</v>
      </c>
      <c r="AC26" t="s">
        <v>216</v>
      </c>
      <c r="AL26" t="s">
        <v>217</v>
      </c>
      <c r="AM26" t="s">
        <v>1431</v>
      </c>
      <c r="AN26" t="s">
        <v>6</v>
      </c>
      <c r="AO26" s="57">
        <v>46063.39334490741</v>
      </c>
      <c r="AP26" s="57">
        <v>46298.333333333336</v>
      </c>
      <c r="AR26" t="s">
        <v>14</v>
      </c>
      <c r="AS26" t="s">
        <v>812</v>
      </c>
      <c r="AT26" t="s">
        <v>230</v>
      </c>
      <c r="AV26" t="s">
        <v>4440</v>
      </c>
      <c r="AW26" t="s">
        <v>802</v>
      </c>
      <c r="AX26" t="s">
        <v>222</v>
      </c>
      <c r="BA26" s="57">
        <v>46298.333333333336</v>
      </c>
      <c r="BB26" t="s">
        <v>1431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SELONG</v>
      </c>
    </row>
    <row r="27" spans="1:61">
      <c r="A27">
        <v>26</v>
      </c>
      <c r="B27">
        <v>1002620766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L27" t="s">
        <v>214</v>
      </c>
      <c r="M27" t="s">
        <v>1400</v>
      </c>
      <c r="N27" t="s">
        <v>215</v>
      </c>
      <c r="O27" s="57">
        <v>46298.390740740739</v>
      </c>
      <c r="P27" s="57">
        <v>46310.503379629627</v>
      </c>
      <c r="Q27">
        <v>69403468</v>
      </c>
      <c r="S27">
        <v>172603792364</v>
      </c>
      <c r="T27" t="s">
        <v>1443</v>
      </c>
      <c r="U27" t="s">
        <v>1444</v>
      </c>
      <c r="V27" t="s">
        <v>1445</v>
      </c>
      <c r="Z27">
        <v>116.352053</v>
      </c>
      <c r="AA27">
        <v>-8.7611553999999998</v>
      </c>
      <c r="AB27" t="s">
        <v>1446</v>
      </c>
      <c r="AC27" t="s">
        <v>235</v>
      </c>
      <c r="AL27" t="s">
        <v>217</v>
      </c>
      <c r="AM27" t="s">
        <v>1447</v>
      </c>
      <c r="AN27" t="s">
        <v>6</v>
      </c>
      <c r="AO27" s="57">
        <v>46091.392974537041</v>
      </c>
      <c r="AP27" s="57">
        <v>46305.333333333336</v>
      </c>
      <c r="AQ27" t="s">
        <v>1495</v>
      </c>
      <c r="AR27" t="s">
        <v>14</v>
      </c>
      <c r="AS27" t="s">
        <v>812</v>
      </c>
      <c r="AT27" t="s">
        <v>230</v>
      </c>
      <c r="AV27" t="s">
        <v>7400</v>
      </c>
      <c r="AW27" t="s">
        <v>876</v>
      </c>
      <c r="AX27" t="s">
        <v>222</v>
      </c>
      <c r="BA27" s="57">
        <v>46305.333333333336</v>
      </c>
      <c r="BB27" t="s">
        <v>1447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1002621319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L28" t="s">
        <v>214</v>
      </c>
      <c r="M28" t="s">
        <v>1400</v>
      </c>
      <c r="N28" t="s">
        <v>215</v>
      </c>
      <c r="O28" s="57">
        <v>46299.457418981481</v>
      </c>
      <c r="P28" s="57">
        <v>46301.395995370367</v>
      </c>
      <c r="Q28">
        <v>69403835</v>
      </c>
      <c r="S28">
        <v>172603792380</v>
      </c>
      <c r="T28" t="s">
        <v>1448</v>
      </c>
      <c r="U28" t="s">
        <v>1449</v>
      </c>
      <c r="V28" t="s">
        <v>1450</v>
      </c>
      <c r="Z28">
        <v>116.31309304386301</v>
      </c>
      <c r="AA28">
        <v>-8.8024313504861595</v>
      </c>
      <c r="AB28" t="s">
        <v>1451</v>
      </c>
      <c r="AC28" t="s">
        <v>216</v>
      </c>
      <c r="AL28" t="s">
        <v>217</v>
      </c>
      <c r="AM28" t="s">
        <v>1452</v>
      </c>
      <c r="AN28" t="s">
        <v>6</v>
      </c>
      <c r="AO28" s="57">
        <v>46122.475601851853</v>
      </c>
      <c r="AP28" s="57">
        <v>46300.458333333336</v>
      </c>
      <c r="AR28" t="s">
        <v>14</v>
      </c>
      <c r="AS28" t="s">
        <v>812</v>
      </c>
      <c r="AT28" t="s">
        <v>230</v>
      </c>
      <c r="AV28" t="s">
        <v>2513</v>
      </c>
      <c r="AW28" t="s">
        <v>802</v>
      </c>
      <c r="AX28" t="s">
        <v>222</v>
      </c>
      <c r="BA28" s="57">
        <v>46300.458333333336</v>
      </c>
      <c r="BB28" t="s">
        <v>1452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SELONG</v>
      </c>
    </row>
    <row r="29" spans="1:61">
      <c r="A29">
        <v>28</v>
      </c>
      <c r="B29">
        <v>1002624744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M29" t="s">
        <v>224</v>
      </c>
      <c r="N29" t="s">
        <v>215</v>
      </c>
      <c r="O29" s="57">
        <v>46301.642870370371</v>
      </c>
      <c r="P29" s="57">
        <v>46303.337638888886</v>
      </c>
      <c r="Q29">
        <v>69405218</v>
      </c>
      <c r="S29">
        <v>172603792512</v>
      </c>
      <c r="T29" t="s">
        <v>3130</v>
      </c>
      <c r="U29" t="s">
        <v>3118</v>
      </c>
      <c r="V29" t="s">
        <v>3131</v>
      </c>
      <c r="Z29">
        <v>116.285090446472</v>
      </c>
      <c r="AA29">
        <v>-8.8926930500268195</v>
      </c>
      <c r="AB29" t="s">
        <v>3132</v>
      </c>
      <c r="AC29" t="s">
        <v>284</v>
      </c>
      <c r="AL29" t="s">
        <v>217</v>
      </c>
      <c r="AM29" t="s">
        <v>3133</v>
      </c>
      <c r="AN29" t="s">
        <v>6</v>
      </c>
      <c r="AO29" s="57">
        <v>46183.653182870374</v>
      </c>
      <c r="AP29" s="57">
        <v>46303.333333333336</v>
      </c>
      <c r="AR29" t="s">
        <v>18</v>
      </c>
      <c r="AS29" t="s">
        <v>812</v>
      </c>
      <c r="AT29" t="s">
        <v>230</v>
      </c>
      <c r="AV29" t="s">
        <v>226</v>
      </c>
      <c r="AW29" t="s">
        <v>540</v>
      </c>
      <c r="AX29" t="s">
        <v>222</v>
      </c>
      <c r="BA29" s="57">
        <v>46303.333333333336</v>
      </c>
      <c r="BB29" t="s">
        <v>3133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1002625600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M30" t="s">
        <v>224</v>
      </c>
      <c r="N30" t="s">
        <v>215</v>
      </c>
      <c r="O30" s="57">
        <v>46302.433888888889</v>
      </c>
      <c r="P30" s="57">
        <v>46305.482037037036</v>
      </c>
      <c r="Q30">
        <v>69405544</v>
      </c>
      <c r="S30">
        <v>172603791344</v>
      </c>
      <c r="T30" t="s">
        <v>3130</v>
      </c>
      <c r="U30" t="s">
        <v>3118</v>
      </c>
      <c r="V30" t="s">
        <v>4834</v>
      </c>
      <c r="Z30">
        <v>116.28613998780401</v>
      </c>
      <c r="AA30">
        <v>-8.8925721571295302</v>
      </c>
      <c r="AB30" t="s">
        <v>3709</v>
      </c>
      <c r="AC30" t="s">
        <v>284</v>
      </c>
      <c r="AL30" t="s">
        <v>217</v>
      </c>
      <c r="AM30" t="s">
        <v>4835</v>
      </c>
      <c r="AN30" t="s">
        <v>6</v>
      </c>
      <c r="AO30" s="57">
        <v>46213.434340277781</v>
      </c>
      <c r="AP30" s="57">
        <v>46305.458333333336</v>
      </c>
      <c r="AR30" t="s">
        <v>18</v>
      </c>
      <c r="AS30" t="s">
        <v>812</v>
      </c>
      <c r="AT30" t="s">
        <v>230</v>
      </c>
      <c r="AV30" t="s">
        <v>226</v>
      </c>
      <c r="AW30" t="s">
        <v>541</v>
      </c>
      <c r="AX30" t="s">
        <v>222</v>
      </c>
      <c r="BA30" s="57">
        <v>46305.458333333336</v>
      </c>
      <c r="BB30" t="s">
        <v>4835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1002627372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542</v>
      </c>
      <c r="N31" t="s">
        <v>215</v>
      </c>
      <c r="O31" s="57">
        <v>46303.425428240742</v>
      </c>
      <c r="P31" s="57">
        <v>46303.425439814811</v>
      </c>
      <c r="Q31">
        <v>69400480</v>
      </c>
      <c r="T31" t="s">
        <v>3704</v>
      </c>
      <c r="V31" t="s">
        <v>3705</v>
      </c>
      <c r="Z31">
        <v>116.29940000000001</v>
      </c>
      <c r="AA31">
        <v>-8.8912200000000006</v>
      </c>
      <c r="AB31" t="s">
        <v>3706</v>
      </c>
      <c r="AC31" t="s">
        <v>235</v>
      </c>
      <c r="AL31" t="s">
        <v>217</v>
      </c>
      <c r="AM31" t="s">
        <v>3707</v>
      </c>
      <c r="AN31" t="s">
        <v>6</v>
      </c>
      <c r="AO31" s="57">
        <v>46244.435104166667</v>
      </c>
      <c r="AP31" s="57">
        <v>46295</v>
      </c>
      <c r="AR31" t="s">
        <v>543</v>
      </c>
      <c r="AS31" t="s">
        <v>812</v>
      </c>
      <c r="AT31" t="s">
        <v>230</v>
      </c>
      <c r="AV31" t="s">
        <v>3708</v>
      </c>
      <c r="AW31" t="s">
        <v>875</v>
      </c>
      <c r="AX31" t="s">
        <v>222</v>
      </c>
      <c r="BA31" s="57">
        <v>46295.333333333336</v>
      </c>
      <c r="BB31" t="s">
        <v>3707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SELONG</v>
      </c>
    </row>
    <row r="32" spans="1:61">
      <c r="A32">
        <v>31</v>
      </c>
      <c r="B32">
        <v>1002618762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46296.742812500001</v>
      </c>
      <c r="P32" s="57">
        <v>46298.844375000001</v>
      </c>
      <c r="Q32">
        <v>69402658</v>
      </c>
      <c r="S32">
        <v>172603792347</v>
      </c>
      <c r="T32" t="s">
        <v>943</v>
      </c>
      <c r="U32" t="s">
        <v>944</v>
      </c>
      <c r="V32" t="s">
        <v>945</v>
      </c>
      <c r="Z32">
        <v>116.32773052901</v>
      </c>
      <c r="AA32">
        <v>-8.7849984904067604</v>
      </c>
      <c r="AB32" t="s">
        <v>946</v>
      </c>
      <c r="AC32" t="s">
        <v>216</v>
      </c>
      <c r="AL32" t="s">
        <v>217</v>
      </c>
      <c r="AM32" t="s">
        <v>947</v>
      </c>
      <c r="AN32" t="s">
        <v>6</v>
      </c>
      <c r="AO32" s="57">
        <v>46032.746898148151</v>
      </c>
      <c r="AP32" s="57">
        <v>46298.458333333336</v>
      </c>
      <c r="AR32" t="s">
        <v>218</v>
      </c>
      <c r="AS32" t="s">
        <v>812</v>
      </c>
      <c r="AT32" t="s">
        <v>230</v>
      </c>
      <c r="AU32">
        <v>20261003</v>
      </c>
      <c r="AV32" t="s">
        <v>221</v>
      </c>
      <c r="AW32" t="s">
        <v>802</v>
      </c>
      <c r="AX32" t="s">
        <v>222</v>
      </c>
      <c r="BA32" s="57">
        <v>46298.458333333336</v>
      </c>
      <c r="BB32" t="s">
        <v>947</v>
      </c>
      <c r="BC32">
        <v>2026</v>
      </c>
      <c r="BD32">
        <v>10</v>
      </c>
      <c r="BE32">
        <v>3</v>
      </c>
      <c r="BF32" s="6">
        <f t="shared" si="0"/>
        <v>46298</v>
      </c>
      <c r="BG32">
        <f t="shared" si="1"/>
        <v>-0.45833333333575865</v>
      </c>
      <c r="BH32" t="str">
        <f t="shared" si="2"/>
        <v>COMPLY</v>
      </c>
      <c r="BI32" t="str">
        <f>VLOOKUP(H32,Sheet2!$A$1:$B$270,2,FALSE)</f>
        <v>SELONG</v>
      </c>
    </row>
    <row r="33" spans="1:61">
      <c r="A33">
        <v>32</v>
      </c>
      <c r="B33">
        <v>1002621183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46298.755578703705</v>
      </c>
      <c r="P33" s="57">
        <v>46299.590682870374</v>
      </c>
      <c r="Q33">
        <v>69403751</v>
      </c>
      <c r="S33">
        <v>172603792377</v>
      </c>
      <c r="T33" t="s">
        <v>1433</v>
      </c>
      <c r="U33" t="s">
        <v>1434</v>
      </c>
      <c r="V33" t="s">
        <v>1435</v>
      </c>
      <c r="Z33">
        <v>116.22030700000001</v>
      </c>
      <c r="AA33">
        <v>-8.7608580000000007</v>
      </c>
      <c r="AB33" t="s">
        <v>1436</v>
      </c>
      <c r="AC33" t="s">
        <v>235</v>
      </c>
      <c r="AL33" t="s">
        <v>217</v>
      </c>
      <c r="AM33" t="s">
        <v>1437</v>
      </c>
      <c r="AN33" t="s">
        <v>6</v>
      </c>
      <c r="AO33" s="57">
        <v>46091.757280092592</v>
      </c>
      <c r="AP33" s="57">
        <v>46300.458333333336</v>
      </c>
      <c r="AR33" t="s">
        <v>218</v>
      </c>
      <c r="AS33" t="s">
        <v>812</v>
      </c>
      <c r="AT33" t="s">
        <v>230</v>
      </c>
      <c r="AU33">
        <v>20261004</v>
      </c>
      <c r="AV33" t="s">
        <v>221</v>
      </c>
      <c r="AW33" t="s">
        <v>876</v>
      </c>
      <c r="AX33" t="s">
        <v>222</v>
      </c>
      <c r="BA33" s="57">
        <v>46300.458333333336</v>
      </c>
      <c r="BB33" t="s">
        <v>1437</v>
      </c>
      <c r="BC33">
        <v>2026</v>
      </c>
      <c r="BD33">
        <v>10</v>
      </c>
      <c r="BE33">
        <v>4</v>
      </c>
      <c r="BF33" s="6">
        <f t="shared" si="0"/>
        <v>46299</v>
      </c>
      <c r="BG33">
        <f t="shared" si="1"/>
        <v>-1.4583333333357587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1002621235</v>
      </c>
      <c r="C34">
        <v>3</v>
      </c>
      <c r="D34" t="s">
        <v>45</v>
      </c>
      <c r="E34">
        <v>5</v>
      </c>
      <c r="F34" t="s">
        <v>210</v>
      </c>
      <c r="G34" t="s">
        <v>115</v>
      </c>
      <c r="H34" t="s">
        <v>272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46299.314293981479</v>
      </c>
      <c r="P34" s="57">
        <v>46299.691840277781</v>
      </c>
      <c r="Q34">
        <v>69403783</v>
      </c>
      <c r="S34">
        <v>172603792378</v>
      </c>
      <c r="T34" t="s">
        <v>1438</v>
      </c>
      <c r="U34" t="s">
        <v>1439</v>
      </c>
      <c r="V34" t="s">
        <v>1440</v>
      </c>
      <c r="Z34">
        <v>116.276986822485</v>
      </c>
      <c r="AA34">
        <v>-8.8713724455214198</v>
      </c>
      <c r="AB34" t="s">
        <v>1441</v>
      </c>
      <c r="AC34" t="s">
        <v>216</v>
      </c>
      <c r="AL34" t="s">
        <v>217</v>
      </c>
      <c r="AM34" t="s">
        <v>1442</v>
      </c>
      <c r="AN34" t="s">
        <v>6</v>
      </c>
      <c r="AO34" s="57">
        <v>46122.319525462961</v>
      </c>
      <c r="AP34" s="57">
        <v>46300.458333333336</v>
      </c>
      <c r="AR34" t="s">
        <v>218</v>
      </c>
      <c r="AS34" t="s">
        <v>812</v>
      </c>
      <c r="AT34" t="s">
        <v>230</v>
      </c>
      <c r="AU34">
        <v>20261004</v>
      </c>
      <c r="AV34" t="s">
        <v>221</v>
      </c>
      <c r="AW34" t="s">
        <v>876</v>
      </c>
      <c r="AX34" t="s">
        <v>222</v>
      </c>
      <c r="BA34" s="57">
        <v>46300.458333333336</v>
      </c>
      <c r="BB34" t="s">
        <v>1442</v>
      </c>
      <c r="BC34">
        <v>2026</v>
      </c>
      <c r="BD34">
        <v>10</v>
      </c>
      <c r="BE34">
        <v>4</v>
      </c>
      <c r="BF34" s="6">
        <f t="shared" si="0"/>
        <v>46299</v>
      </c>
      <c r="BG34">
        <f t="shared" si="1"/>
        <v>-1.4583333333357587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1002621358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272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46299.520543981482</v>
      </c>
      <c r="P35" s="57">
        <v>46300.688194444447</v>
      </c>
      <c r="Q35">
        <v>69403876</v>
      </c>
      <c r="S35">
        <v>172603792382</v>
      </c>
      <c r="T35" t="s">
        <v>1453</v>
      </c>
      <c r="U35" t="s">
        <v>1454</v>
      </c>
      <c r="V35" t="s">
        <v>1455</v>
      </c>
      <c r="Z35">
        <v>116.27727299999999</v>
      </c>
      <c r="AA35">
        <v>-8.7051820000000006</v>
      </c>
      <c r="AB35" t="s">
        <v>1456</v>
      </c>
      <c r="AC35" t="s">
        <v>235</v>
      </c>
      <c r="AL35" t="s">
        <v>217</v>
      </c>
      <c r="AM35" t="s">
        <v>1457</v>
      </c>
      <c r="AN35" t="s">
        <v>6</v>
      </c>
      <c r="AO35" s="57">
        <v>46122.528171296297</v>
      </c>
      <c r="AP35" s="57">
        <v>46300.458333333336</v>
      </c>
      <c r="AR35" t="s">
        <v>218</v>
      </c>
      <c r="AS35" t="s">
        <v>812</v>
      </c>
      <c r="AT35" t="s">
        <v>230</v>
      </c>
      <c r="AU35">
        <v>20261005</v>
      </c>
      <c r="AV35" t="s">
        <v>221</v>
      </c>
      <c r="AW35" t="s">
        <v>883</v>
      </c>
      <c r="AX35" t="s">
        <v>222</v>
      </c>
      <c r="BA35" s="57">
        <v>46300.458333333336</v>
      </c>
      <c r="BB35" t="s">
        <v>1457</v>
      </c>
      <c r="BC35">
        <v>2026</v>
      </c>
      <c r="BD35">
        <v>10</v>
      </c>
      <c r="BE35">
        <v>5</v>
      </c>
      <c r="BF35" s="6">
        <f t="shared" si="0"/>
        <v>46300</v>
      </c>
      <c r="BG35">
        <f t="shared" si="1"/>
        <v>-0.45833333333575865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1002624413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272</v>
      </c>
      <c r="I36" t="s">
        <v>212</v>
      </c>
      <c r="J36" t="s">
        <v>213</v>
      </c>
      <c r="K36" t="s">
        <v>149</v>
      </c>
      <c r="M36" t="s">
        <v>76</v>
      </c>
      <c r="N36" t="s">
        <v>215</v>
      </c>
      <c r="O36" s="57">
        <v>46301.577199074076</v>
      </c>
      <c r="P36" s="57">
        <v>46301.62127314815</v>
      </c>
      <c r="Q36">
        <v>69396080</v>
      </c>
      <c r="S36">
        <v>172603792448</v>
      </c>
      <c r="T36" t="s">
        <v>3117</v>
      </c>
      <c r="U36" t="s">
        <v>3118</v>
      </c>
      <c r="V36" t="s">
        <v>3119</v>
      </c>
      <c r="Z36">
        <v>116.283749334478</v>
      </c>
      <c r="AA36">
        <v>-8.8907426862706593</v>
      </c>
      <c r="AB36" t="s">
        <v>3120</v>
      </c>
      <c r="AC36" t="s">
        <v>216</v>
      </c>
      <c r="AL36" t="s">
        <v>217</v>
      </c>
      <c r="AM36" t="s">
        <v>3121</v>
      </c>
      <c r="AN36" t="s">
        <v>6</v>
      </c>
      <c r="AO36" s="57">
        <v>46183.601145833331</v>
      </c>
      <c r="AR36" t="s">
        <v>218</v>
      </c>
      <c r="AS36" t="s">
        <v>812</v>
      </c>
      <c r="AT36" t="s">
        <v>230</v>
      </c>
      <c r="AU36">
        <v>20261006</v>
      </c>
      <c r="AV36" t="s">
        <v>221</v>
      </c>
      <c r="AW36" t="s">
        <v>1984</v>
      </c>
      <c r="AX36" t="s">
        <v>222</v>
      </c>
      <c r="BA36" s="57">
        <v>46301.291666666664</v>
      </c>
      <c r="BB36" t="s">
        <v>3121</v>
      </c>
      <c r="BC36">
        <v>2026</v>
      </c>
      <c r="BD36">
        <v>10</v>
      </c>
      <c r="BE36">
        <v>6</v>
      </c>
      <c r="BF36" s="6">
        <f t="shared" si="0"/>
        <v>46301</v>
      </c>
      <c r="BG36">
        <f t="shared" si="1"/>
        <v>-0.29166666666424135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1002623366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46301.316435185188</v>
      </c>
      <c r="P37" s="57">
        <v>46301.773449074077</v>
      </c>
      <c r="Q37">
        <v>69404660</v>
      </c>
      <c r="S37">
        <v>172603792395</v>
      </c>
      <c r="T37" t="s">
        <v>3122</v>
      </c>
      <c r="U37" t="s">
        <v>3123</v>
      </c>
      <c r="V37" t="s">
        <v>3124</v>
      </c>
      <c r="Z37">
        <v>116.275495849549</v>
      </c>
      <c r="AA37">
        <v>-8.7135408615783199</v>
      </c>
      <c r="AB37" t="s">
        <v>3125</v>
      </c>
      <c r="AC37" t="s">
        <v>216</v>
      </c>
      <c r="AL37" t="s">
        <v>217</v>
      </c>
      <c r="AM37" t="s">
        <v>3126</v>
      </c>
      <c r="AN37" t="s">
        <v>6</v>
      </c>
      <c r="AO37" s="57">
        <v>46183.340474537035</v>
      </c>
      <c r="AP37" s="57">
        <v>46302.333333333336</v>
      </c>
      <c r="AR37" t="s">
        <v>218</v>
      </c>
      <c r="AS37" t="s">
        <v>812</v>
      </c>
      <c r="AT37" t="s">
        <v>230</v>
      </c>
      <c r="AU37">
        <v>20261006</v>
      </c>
      <c r="AV37" t="s">
        <v>221</v>
      </c>
      <c r="AW37" t="s">
        <v>878</v>
      </c>
      <c r="AX37" t="s">
        <v>222</v>
      </c>
      <c r="BA37" s="57">
        <v>46302.333333333336</v>
      </c>
      <c r="BB37" t="s">
        <v>3126</v>
      </c>
      <c r="BC37">
        <v>2026</v>
      </c>
      <c r="BD37">
        <v>10</v>
      </c>
      <c r="BE37">
        <v>6</v>
      </c>
      <c r="BF37" s="6">
        <f t="shared" si="0"/>
        <v>46301</v>
      </c>
      <c r="BG37">
        <f t="shared" si="1"/>
        <v>-1.3333333333357587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1002623606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46301.396006944444</v>
      </c>
      <c r="P38" s="57">
        <v>46301.484293981484</v>
      </c>
      <c r="Q38">
        <v>69403835</v>
      </c>
      <c r="S38">
        <v>172603792401</v>
      </c>
      <c r="T38" t="s">
        <v>1448</v>
      </c>
      <c r="U38" t="s">
        <v>3127</v>
      </c>
      <c r="V38" t="s">
        <v>3128</v>
      </c>
      <c r="Z38">
        <v>116.3134694</v>
      </c>
      <c r="AA38">
        <v>-8.8035212999999999</v>
      </c>
      <c r="AB38" t="s">
        <v>1451</v>
      </c>
      <c r="AC38" t="s">
        <v>216</v>
      </c>
      <c r="AL38" t="s">
        <v>217</v>
      </c>
      <c r="AM38" t="s">
        <v>3129</v>
      </c>
      <c r="AN38" t="s">
        <v>6</v>
      </c>
      <c r="AO38" s="57">
        <v>46183.402939814812</v>
      </c>
      <c r="AR38" t="s">
        <v>218</v>
      </c>
      <c r="AS38" t="s">
        <v>812</v>
      </c>
      <c r="AT38" t="s">
        <v>230</v>
      </c>
      <c r="AU38">
        <v>20261006</v>
      </c>
      <c r="AV38" t="s">
        <v>221</v>
      </c>
      <c r="AW38" t="s">
        <v>540</v>
      </c>
      <c r="AX38" t="s">
        <v>222</v>
      </c>
      <c r="BA38" s="57">
        <v>46301.291666666664</v>
      </c>
      <c r="BB38" t="s">
        <v>3129</v>
      </c>
      <c r="BC38">
        <v>2026</v>
      </c>
      <c r="BD38">
        <v>10</v>
      </c>
      <c r="BE38">
        <v>6</v>
      </c>
      <c r="BF38" s="6">
        <f t="shared" si="0"/>
        <v>46301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1002625164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46301.763657407406</v>
      </c>
      <c r="P39" s="57">
        <v>46302.704814814817</v>
      </c>
      <c r="Q39">
        <v>69405379</v>
      </c>
      <c r="S39">
        <v>172603792515</v>
      </c>
      <c r="T39" t="s">
        <v>3134</v>
      </c>
      <c r="U39" t="s">
        <v>3135</v>
      </c>
      <c r="V39" t="s">
        <v>3136</v>
      </c>
      <c r="Z39">
        <v>116.2634755</v>
      </c>
      <c r="AA39">
        <v>-8.7084796000000004</v>
      </c>
      <c r="AB39" t="s">
        <v>3137</v>
      </c>
      <c r="AC39" t="s">
        <v>235</v>
      </c>
      <c r="AL39" t="s">
        <v>217</v>
      </c>
      <c r="AM39" t="s">
        <v>3138</v>
      </c>
      <c r="AN39" t="s">
        <v>6</v>
      </c>
      <c r="AO39" s="57">
        <v>46183.767627314817</v>
      </c>
      <c r="AP39" s="57">
        <v>46302.625</v>
      </c>
      <c r="AR39" t="s">
        <v>218</v>
      </c>
      <c r="AS39" t="s">
        <v>812</v>
      </c>
      <c r="AT39" t="s">
        <v>230</v>
      </c>
      <c r="AU39">
        <v>20261007</v>
      </c>
      <c r="AV39" t="s">
        <v>221</v>
      </c>
      <c r="AW39" t="s">
        <v>3139</v>
      </c>
      <c r="AX39" t="s">
        <v>222</v>
      </c>
      <c r="BA39" s="57">
        <v>46302.625</v>
      </c>
      <c r="BB39" t="s">
        <v>3138</v>
      </c>
      <c r="BC39">
        <v>2026</v>
      </c>
      <c r="BD39">
        <v>10</v>
      </c>
      <c r="BE39">
        <v>7</v>
      </c>
      <c r="BF39" s="6">
        <f t="shared" si="0"/>
        <v>46302</v>
      </c>
      <c r="BG39">
        <f t="shared" si="1"/>
        <v>-0.625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1002626043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76</v>
      </c>
      <c r="N40" t="s">
        <v>215</v>
      </c>
      <c r="O40" s="57">
        <v>46302.542754629627</v>
      </c>
      <c r="P40" s="57">
        <v>46303.659814814811</v>
      </c>
      <c r="Q40">
        <v>69405827</v>
      </c>
      <c r="S40">
        <v>172603791856</v>
      </c>
      <c r="T40" t="s">
        <v>3710</v>
      </c>
      <c r="U40" t="s">
        <v>3711</v>
      </c>
      <c r="V40" t="s">
        <v>3712</v>
      </c>
      <c r="Z40">
        <v>116.32275369018301</v>
      </c>
      <c r="AA40">
        <v>-8.8940451935785596</v>
      </c>
      <c r="AB40" t="s">
        <v>3713</v>
      </c>
      <c r="AC40" t="s">
        <v>216</v>
      </c>
      <c r="AL40" t="s">
        <v>217</v>
      </c>
      <c r="AM40" t="s">
        <v>3714</v>
      </c>
      <c r="AN40" t="s">
        <v>6</v>
      </c>
      <c r="AO40" s="57">
        <v>46213.549027777779</v>
      </c>
      <c r="AP40" s="57">
        <v>46303.458333333336</v>
      </c>
      <c r="AR40" t="s">
        <v>218</v>
      </c>
      <c r="AS40" t="s">
        <v>812</v>
      </c>
      <c r="AT40" t="s">
        <v>230</v>
      </c>
      <c r="AU40">
        <v>20261008</v>
      </c>
      <c r="AV40" t="s">
        <v>221</v>
      </c>
      <c r="AW40" t="s">
        <v>802</v>
      </c>
      <c r="AX40" t="s">
        <v>222</v>
      </c>
      <c r="BA40" s="57">
        <v>46303.458333333336</v>
      </c>
      <c r="BB40" t="s">
        <v>3714</v>
      </c>
      <c r="BC40">
        <v>2026</v>
      </c>
      <c r="BD40">
        <v>10</v>
      </c>
      <c r="BE40">
        <v>8</v>
      </c>
      <c r="BF40" s="6">
        <f t="shared" si="0"/>
        <v>46303</v>
      </c>
      <c r="BG40">
        <f t="shared" si="1"/>
        <v>-0.45833333333575865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1002628404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M41" t="s">
        <v>76</v>
      </c>
      <c r="N41" t="s">
        <v>215</v>
      </c>
      <c r="O41" s="57">
        <v>46303.701504629629</v>
      </c>
      <c r="P41" s="57">
        <v>46303.725474537037</v>
      </c>
      <c r="Q41">
        <v>69402728</v>
      </c>
      <c r="S41">
        <v>172603791872</v>
      </c>
      <c r="T41" t="s">
        <v>1427</v>
      </c>
      <c r="U41" t="s">
        <v>4441</v>
      </c>
      <c r="V41" t="s">
        <v>4442</v>
      </c>
      <c r="Z41">
        <v>116.31345901541199</v>
      </c>
      <c r="AA41">
        <v>-8.8022397953860807</v>
      </c>
      <c r="AB41" t="s">
        <v>1430</v>
      </c>
      <c r="AC41" t="s">
        <v>216</v>
      </c>
      <c r="AL41" t="s">
        <v>217</v>
      </c>
      <c r="AM41" t="s">
        <v>4443</v>
      </c>
      <c r="AN41" t="s">
        <v>6</v>
      </c>
      <c r="AO41" s="57">
        <v>46244.72587962963</v>
      </c>
      <c r="AR41" t="s">
        <v>218</v>
      </c>
      <c r="AS41" t="s">
        <v>812</v>
      </c>
      <c r="AT41" t="s">
        <v>230</v>
      </c>
      <c r="AU41">
        <v>20261008</v>
      </c>
      <c r="AV41" t="s">
        <v>221</v>
      </c>
      <c r="AW41" t="s">
        <v>4444</v>
      </c>
      <c r="AX41" t="s">
        <v>222</v>
      </c>
      <c r="BA41" s="57">
        <v>46303.291666666664</v>
      </c>
      <c r="BB41" t="s">
        <v>4443</v>
      </c>
      <c r="BC41">
        <v>2026</v>
      </c>
      <c r="BD41">
        <v>10</v>
      </c>
      <c r="BE41">
        <v>8</v>
      </c>
      <c r="BF41" s="6">
        <f t="shared" si="0"/>
        <v>46303</v>
      </c>
      <c r="BG41">
        <f t="shared" si="1"/>
        <v>-0.29166666666424135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1002628759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76</v>
      </c>
      <c r="N42" t="s">
        <v>215</v>
      </c>
      <c r="O42" s="57">
        <v>46304.345532407409</v>
      </c>
      <c r="P42" s="57">
        <v>46304.771527777775</v>
      </c>
      <c r="Q42">
        <v>69406986</v>
      </c>
      <c r="S42">
        <v>172603792531</v>
      </c>
      <c r="T42" t="s">
        <v>4829</v>
      </c>
      <c r="U42" t="s">
        <v>4830</v>
      </c>
      <c r="V42" t="s">
        <v>4831</v>
      </c>
      <c r="Z42">
        <v>116.221763813672</v>
      </c>
      <c r="AA42">
        <v>-8.8131381843449006</v>
      </c>
      <c r="AB42" t="s">
        <v>4832</v>
      </c>
      <c r="AC42" t="s">
        <v>216</v>
      </c>
      <c r="AL42" t="s">
        <v>217</v>
      </c>
      <c r="AM42" t="s">
        <v>4833</v>
      </c>
      <c r="AN42" t="s">
        <v>6</v>
      </c>
      <c r="AO42" s="57">
        <v>46275.361435185187</v>
      </c>
      <c r="AP42" s="57">
        <v>46305.333333333336</v>
      </c>
      <c r="AR42" t="s">
        <v>218</v>
      </c>
      <c r="AS42" t="s">
        <v>812</v>
      </c>
      <c r="AT42" t="s">
        <v>230</v>
      </c>
      <c r="AU42">
        <v>20261009</v>
      </c>
      <c r="AV42" t="s">
        <v>221</v>
      </c>
      <c r="AW42" t="s">
        <v>802</v>
      </c>
      <c r="AX42" t="s">
        <v>222</v>
      </c>
      <c r="BA42" s="57">
        <v>46305.333333333336</v>
      </c>
      <c r="BB42" t="s">
        <v>4833</v>
      </c>
      <c r="BC42">
        <v>2026</v>
      </c>
      <c r="BD42">
        <v>10</v>
      </c>
      <c r="BE42">
        <v>9</v>
      </c>
      <c r="BF42" s="6">
        <f t="shared" si="0"/>
        <v>46304</v>
      </c>
      <c r="BG42">
        <f t="shared" si="1"/>
        <v>-1.3333333333357587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1002631887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46307.334421296298</v>
      </c>
      <c r="P43" s="57">
        <v>46309.766562500001</v>
      </c>
      <c r="Q43">
        <v>69408284</v>
      </c>
      <c r="S43">
        <v>172603791908</v>
      </c>
      <c r="T43" t="s">
        <v>5760</v>
      </c>
      <c r="U43" t="s">
        <v>5761</v>
      </c>
      <c r="V43" t="s">
        <v>5762</v>
      </c>
      <c r="Z43">
        <v>116.2470284</v>
      </c>
      <c r="AA43">
        <v>-8.6464666999999995</v>
      </c>
      <c r="AB43" t="s">
        <v>5763</v>
      </c>
      <c r="AC43" t="s">
        <v>235</v>
      </c>
      <c r="AL43" t="s">
        <v>217</v>
      </c>
      <c r="AM43" t="s">
        <v>5471</v>
      </c>
      <c r="AN43" t="s">
        <v>6</v>
      </c>
      <c r="AO43" s="57">
        <v>46366.350844907407</v>
      </c>
      <c r="AP43" s="57">
        <v>46308.333333333336</v>
      </c>
      <c r="AR43" t="s">
        <v>218</v>
      </c>
      <c r="AS43" t="s">
        <v>812</v>
      </c>
      <c r="AT43" t="s">
        <v>230</v>
      </c>
      <c r="AU43">
        <v>20261014</v>
      </c>
      <c r="AV43" t="s">
        <v>221</v>
      </c>
      <c r="AW43" t="s">
        <v>1420</v>
      </c>
      <c r="AX43" t="s">
        <v>222</v>
      </c>
      <c r="BA43" s="57">
        <v>46308.333333333336</v>
      </c>
      <c r="BB43" t="s">
        <v>5471</v>
      </c>
      <c r="BC43">
        <v>2026</v>
      </c>
      <c r="BD43">
        <v>10</v>
      </c>
      <c r="BE43">
        <v>14</v>
      </c>
      <c r="BF43" s="6">
        <f t="shared" si="0"/>
        <v>46309</v>
      </c>
      <c r="BG43">
        <f t="shared" si="1"/>
        <v>0.66666666666424135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1002637298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M44" t="s">
        <v>76</v>
      </c>
      <c r="N44" t="s">
        <v>215</v>
      </c>
      <c r="O44" s="57">
        <v>46309.68408564815</v>
      </c>
      <c r="P44" s="57">
        <v>46309.765104166669</v>
      </c>
      <c r="Q44">
        <v>69397078</v>
      </c>
      <c r="S44">
        <v>172603791931</v>
      </c>
      <c r="T44" t="s">
        <v>6842</v>
      </c>
      <c r="U44" t="s">
        <v>6843</v>
      </c>
      <c r="V44" t="s">
        <v>6844</v>
      </c>
      <c r="Z44">
        <v>116.27456545913699</v>
      </c>
      <c r="AA44">
        <v>-8.8847377604282496</v>
      </c>
      <c r="AB44" t="s">
        <v>6845</v>
      </c>
      <c r="AC44" t="s">
        <v>283</v>
      </c>
      <c r="AL44" t="s">
        <v>217</v>
      </c>
      <c r="AM44" t="s">
        <v>6846</v>
      </c>
      <c r="AN44" t="s">
        <v>6</v>
      </c>
      <c r="AO44" t="s">
        <v>6847</v>
      </c>
      <c r="AR44" t="s">
        <v>218</v>
      </c>
      <c r="AS44" t="s">
        <v>812</v>
      </c>
      <c r="AT44" t="s">
        <v>230</v>
      </c>
      <c r="AU44">
        <v>20261014</v>
      </c>
      <c r="AV44" t="s">
        <v>221</v>
      </c>
      <c r="AW44" t="s">
        <v>1748</v>
      </c>
      <c r="AX44" t="s">
        <v>222</v>
      </c>
      <c r="BA44" s="57">
        <v>46309.291666666664</v>
      </c>
      <c r="BB44" t="s">
        <v>6846</v>
      </c>
      <c r="BC44">
        <v>2026</v>
      </c>
      <c r="BD44">
        <v>10</v>
      </c>
      <c r="BE44">
        <v>14</v>
      </c>
      <c r="BF44" s="6">
        <f t="shared" si="0"/>
        <v>46309</v>
      </c>
      <c r="BG44">
        <f t="shared" si="1"/>
        <v>-0.29166666666424135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1002638315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M45" t="s">
        <v>76</v>
      </c>
      <c r="N45" t="s">
        <v>215</v>
      </c>
      <c r="O45" s="57">
        <v>46310.503391203703</v>
      </c>
      <c r="P45" s="57">
        <v>46311.588472222225</v>
      </c>
      <c r="Q45">
        <v>69403468</v>
      </c>
      <c r="S45">
        <v>172603792568</v>
      </c>
      <c r="T45" t="s">
        <v>1443</v>
      </c>
      <c r="U45" t="s">
        <v>7401</v>
      </c>
      <c r="V45" t="s">
        <v>7402</v>
      </c>
      <c r="Z45">
        <v>116.3524017</v>
      </c>
      <c r="AA45">
        <v>-8.7609615000000005</v>
      </c>
      <c r="AB45" t="s">
        <v>1446</v>
      </c>
      <c r="AC45" t="s">
        <v>283</v>
      </c>
      <c r="AL45" t="s">
        <v>217</v>
      </c>
      <c r="AM45" t="s">
        <v>7403</v>
      </c>
      <c r="AN45" t="s">
        <v>6</v>
      </c>
      <c r="AO45" t="s">
        <v>7404</v>
      </c>
      <c r="AQ45" t="s">
        <v>841</v>
      </c>
      <c r="AR45" t="s">
        <v>218</v>
      </c>
      <c r="AS45" t="s">
        <v>812</v>
      </c>
      <c r="AT45" t="s">
        <v>230</v>
      </c>
      <c r="AU45">
        <v>20261016</v>
      </c>
      <c r="AV45" t="s">
        <v>221</v>
      </c>
      <c r="AW45" t="s">
        <v>540</v>
      </c>
      <c r="AX45" t="s">
        <v>222</v>
      </c>
      <c r="BA45" s="57">
        <v>46310.291666666664</v>
      </c>
      <c r="BB45" t="s">
        <v>7403</v>
      </c>
      <c r="BC45">
        <v>2026</v>
      </c>
      <c r="BD45">
        <v>10</v>
      </c>
      <c r="BE45">
        <v>16</v>
      </c>
      <c r="BF45" s="6">
        <f t="shared" si="0"/>
        <v>46311</v>
      </c>
      <c r="BG45">
        <f t="shared" si="1"/>
        <v>0.70833333333575865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1002639640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46311.41851851852</v>
      </c>
      <c r="P46" s="57">
        <v>46312.768148148149</v>
      </c>
      <c r="Q46">
        <v>69411239</v>
      </c>
      <c r="S46">
        <v>172603792573</v>
      </c>
      <c r="T46" t="s">
        <v>7941</v>
      </c>
      <c r="U46" t="s">
        <v>7942</v>
      </c>
      <c r="V46" t="s">
        <v>7943</v>
      </c>
      <c r="Z46">
        <v>116.175829656422</v>
      </c>
      <c r="AA46">
        <v>-8.86234535697014</v>
      </c>
      <c r="AB46" t="s">
        <v>7944</v>
      </c>
      <c r="AC46" t="s">
        <v>216</v>
      </c>
      <c r="AL46" t="s">
        <v>217</v>
      </c>
      <c r="AM46" t="s">
        <v>7945</v>
      </c>
      <c r="AN46" t="s">
        <v>6</v>
      </c>
      <c r="AO46" t="s">
        <v>7946</v>
      </c>
      <c r="AP46" s="57">
        <v>46312.333333333336</v>
      </c>
      <c r="AR46" t="s">
        <v>218</v>
      </c>
      <c r="AS46" t="s">
        <v>812</v>
      </c>
      <c r="AT46" t="s">
        <v>230</v>
      </c>
      <c r="AU46">
        <v>20261017</v>
      </c>
      <c r="AV46" t="s">
        <v>221</v>
      </c>
      <c r="AW46" t="s">
        <v>802</v>
      </c>
      <c r="AX46" t="s">
        <v>222</v>
      </c>
      <c r="BA46" s="57">
        <v>46312.333333333336</v>
      </c>
      <c r="BB46" t="s">
        <v>7945</v>
      </c>
      <c r="BC46">
        <v>2026</v>
      </c>
      <c r="BD46">
        <v>10</v>
      </c>
      <c r="BE46">
        <v>17</v>
      </c>
      <c r="BF46" s="6">
        <f t="shared" si="0"/>
        <v>46312</v>
      </c>
      <c r="BG46">
        <f t="shared" si="1"/>
        <v>-0.33333333333575865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1002628503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L47" t="s">
        <v>214</v>
      </c>
      <c r="M47" t="s">
        <v>839</v>
      </c>
      <c r="N47" t="s">
        <v>215</v>
      </c>
      <c r="O47" s="57">
        <v>46303.724004629628</v>
      </c>
      <c r="P47" s="57">
        <v>46307.675011574072</v>
      </c>
      <c r="Q47">
        <v>69406844</v>
      </c>
      <c r="S47">
        <v>172603791874</v>
      </c>
      <c r="T47" t="s">
        <v>4445</v>
      </c>
      <c r="U47" t="s">
        <v>4446</v>
      </c>
      <c r="V47" t="s">
        <v>4447</v>
      </c>
      <c r="Z47">
        <v>116.34478634895601</v>
      </c>
      <c r="AA47">
        <v>-8.6302558087695491</v>
      </c>
      <c r="AB47" t="s">
        <v>4448</v>
      </c>
      <c r="AC47" t="s">
        <v>235</v>
      </c>
      <c r="AL47" t="s">
        <v>217</v>
      </c>
      <c r="AM47" t="s">
        <v>4449</v>
      </c>
      <c r="AN47" t="s">
        <v>6</v>
      </c>
      <c r="AO47" s="57">
        <v>46244.72587962963</v>
      </c>
      <c r="AP47" s="57">
        <v>46304.625</v>
      </c>
      <c r="AQ47" t="s">
        <v>5764</v>
      </c>
      <c r="AR47" t="s">
        <v>840</v>
      </c>
      <c r="AS47" t="s">
        <v>812</v>
      </c>
      <c r="AT47" t="s">
        <v>230</v>
      </c>
      <c r="AV47" t="s">
        <v>5765</v>
      </c>
      <c r="AW47" t="s">
        <v>4450</v>
      </c>
      <c r="AX47" t="s">
        <v>222</v>
      </c>
      <c r="BA47" s="57">
        <v>46304.625</v>
      </c>
      <c r="BB47" t="s">
        <v>4449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1002637630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839</v>
      </c>
      <c r="N48" t="s">
        <v>215</v>
      </c>
      <c r="O48" s="57">
        <v>46310.332407407404</v>
      </c>
      <c r="P48" s="57">
        <v>46311.695960648147</v>
      </c>
      <c r="Q48">
        <v>69410473</v>
      </c>
      <c r="S48">
        <v>172603791936</v>
      </c>
      <c r="T48" t="s">
        <v>6842</v>
      </c>
      <c r="U48" t="s">
        <v>7405</v>
      </c>
      <c r="V48" t="s">
        <v>7406</v>
      </c>
      <c r="Z48">
        <v>116.2771383</v>
      </c>
      <c r="AA48">
        <v>-8.8917631999999998</v>
      </c>
      <c r="AB48" t="s">
        <v>7407</v>
      </c>
      <c r="AC48" t="s">
        <v>235</v>
      </c>
      <c r="AL48" t="s">
        <v>217</v>
      </c>
      <c r="AM48" t="s">
        <v>7408</v>
      </c>
      <c r="AN48" t="s">
        <v>6</v>
      </c>
      <c r="AO48" t="s">
        <v>7409</v>
      </c>
      <c r="AP48" s="57">
        <v>46311.333333333336</v>
      </c>
      <c r="AQ48" t="s">
        <v>5764</v>
      </c>
      <c r="AR48" t="s">
        <v>840</v>
      </c>
      <c r="AS48" t="s">
        <v>812</v>
      </c>
      <c r="AT48" t="s">
        <v>230</v>
      </c>
      <c r="AV48" t="s">
        <v>7947</v>
      </c>
      <c r="AW48" t="s">
        <v>7053</v>
      </c>
      <c r="AX48" t="s">
        <v>222</v>
      </c>
      <c r="BA48" s="57">
        <v>46311.333333333336</v>
      </c>
      <c r="BB48" t="s">
        <v>7408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1002646170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L49" t="s">
        <v>214</v>
      </c>
      <c r="M49" t="s">
        <v>238</v>
      </c>
      <c r="N49" t="s">
        <v>215</v>
      </c>
      <c r="O49" s="57">
        <v>46315.687314814815</v>
      </c>
      <c r="P49" s="57">
        <v>46315.688958333332</v>
      </c>
      <c r="Q49">
        <v>69414028</v>
      </c>
      <c r="S49">
        <v>172603792012</v>
      </c>
      <c r="T49" t="s">
        <v>943</v>
      </c>
      <c r="U49" t="s">
        <v>10112</v>
      </c>
      <c r="V49" t="s">
        <v>10113</v>
      </c>
      <c r="Z49">
        <v>116.307688057422</v>
      </c>
      <c r="AA49">
        <v>-8.7753347516747109</v>
      </c>
      <c r="AB49" t="s">
        <v>10114</v>
      </c>
      <c r="AC49" t="s">
        <v>216</v>
      </c>
      <c r="AL49" t="s">
        <v>217</v>
      </c>
      <c r="AM49" t="s">
        <v>10115</v>
      </c>
      <c r="AN49" t="s">
        <v>6</v>
      </c>
      <c r="AO49" t="s">
        <v>10116</v>
      </c>
      <c r="AP49" s="57">
        <v>46317.333333333336</v>
      </c>
      <c r="AR49" t="s">
        <v>239</v>
      </c>
      <c r="AS49" t="s">
        <v>812</v>
      </c>
      <c r="AT49" t="s">
        <v>230</v>
      </c>
      <c r="AV49" t="s">
        <v>238</v>
      </c>
      <c r="AW49" t="s">
        <v>802</v>
      </c>
      <c r="AX49" t="s">
        <v>222</v>
      </c>
      <c r="BA49" s="57">
        <v>46317.333333333336</v>
      </c>
      <c r="BB49" t="s">
        <v>10115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1002643405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M50" t="s">
        <v>1581</v>
      </c>
      <c r="N50" t="s">
        <v>215</v>
      </c>
      <c r="O50" s="57">
        <v>46314.596585648149</v>
      </c>
      <c r="P50" s="57">
        <v>46314.597268518519</v>
      </c>
      <c r="Q50">
        <v>69413048</v>
      </c>
      <c r="S50">
        <v>172603791987</v>
      </c>
      <c r="T50" t="s">
        <v>9408</v>
      </c>
      <c r="Z50">
        <v>116.237998</v>
      </c>
      <c r="AA50">
        <v>-8.8930810000000005</v>
      </c>
      <c r="AB50" t="s">
        <v>9409</v>
      </c>
      <c r="AC50" t="s">
        <v>229</v>
      </c>
      <c r="AO50" t="s">
        <v>9407</v>
      </c>
      <c r="AR50" t="s">
        <v>6</v>
      </c>
      <c r="AS50" t="s">
        <v>812</v>
      </c>
      <c r="AT50" t="s">
        <v>230</v>
      </c>
      <c r="AV50" t="s">
        <v>1584</v>
      </c>
      <c r="AW50" t="s">
        <v>540</v>
      </c>
      <c r="AX50" t="s">
        <v>222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1002642684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M51" t="s">
        <v>1581</v>
      </c>
      <c r="N51" t="s">
        <v>215</v>
      </c>
      <c r="O51" s="57">
        <v>46314.446585648147</v>
      </c>
      <c r="P51" s="57">
        <v>46314.447268518517</v>
      </c>
      <c r="Q51">
        <v>69412714</v>
      </c>
      <c r="T51" t="s">
        <v>9410</v>
      </c>
      <c r="Z51">
        <v>116.23799085640201</v>
      </c>
      <c r="AA51">
        <v>-8.8916012615111804</v>
      </c>
      <c r="AB51" t="s">
        <v>9409</v>
      </c>
      <c r="AC51" t="s">
        <v>284</v>
      </c>
      <c r="AL51" t="s">
        <v>217</v>
      </c>
      <c r="AM51" s="58">
        <v>25569</v>
      </c>
      <c r="AN51" t="s">
        <v>6</v>
      </c>
      <c r="AO51" t="s">
        <v>9411</v>
      </c>
      <c r="AR51" t="s">
        <v>6</v>
      </c>
      <c r="AS51" t="s">
        <v>812</v>
      </c>
      <c r="AT51" t="s">
        <v>230</v>
      </c>
      <c r="AV51" t="s">
        <v>1584</v>
      </c>
      <c r="AW51" t="s">
        <v>2453</v>
      </c>
      <c r="AX51" t="s">
        <v>222</v>
      </c>
      <c r="BA51" s="57">
        <v>25569</v>
      </c>
      <c r="BB51" s="58">
        <v>25569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1002644630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M52" t="s">
        <v>1581</v>
      </c>
      <c r="N52" t="s">
        <v>215</v>
      </c>
      <c r="O52" s="57">
        <v>46315.383449074077</v>
      </c>
      <c r="P52" s="57">
        <v>46315.384074074071</v>
      </c>
      <c r="Q52">
        <v>69413448</v>
      </c>
      <c r="S52">
        <v>172603791994</v>
      </c>
      <c r="T52" t="s">
        <v>10117</v>
      </c>
      <c r="Z52">
        <v>116.237998</v>
      </c>
      <c r="AA52">
        <v>-8.8930810000000005</v>
      </c>
      <c r="AB52" t="s">
        <v>9409</v>
      </c>
      <c r="AC52" t="s">
        <v>283</v>
      </c>
      <c r="AO52" t="s">
        <v>10118</v>
      </c>
      <c r="AR52" t="s">
        <v>6</v>
      </c>
      <c r="AS52" t="s">
        <v>812</v>
      </c>
      <c r="AT52" t="s">
        <v>230</v>
      </c>
      <c r="AV52" t="s">
        <v>1584</v>
      </c>
      <c r="AW52" t="s">
        <v>1984</v>
      </c>
      <c r="AX52" t="s">
        <v>222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1002644637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M53" t="s">
        <v>1581</v>
      </c>
      <c r="N53" t="s">
        <v>215</v>
      </c>
      <c r="O53" s="57">
        <v>46315.385555555556</v>
      </c>
      <c r="P53" s="57">
        <v>46315.386145833334</v>
      </c>
      <c r="Q53">
        <v>69413436</v>
      </c>
      <c r="S53">
        <v>172603791995</v>
      </c>
      <c r="T53" t="s">
        <v>10119</v>
      </c>
      <c r="Z53">
        <v>116.237998</v>
      </c>
      <c r="AA53">
        <v>-8.8930810000000005</v>
      </c>
      <c r="AB53" t="s">
        <v>9409</v>
      </c>
      <c r="AC53" t="s">
        <v>283</v>
      </c>
      <c r="AO53" t="s">
        <v>10118</v>
      </c>
      <c r="AR53" t="s">
        <v>6</v>
      </c>
      <c r="AS53" t="s">
        <v>812</v>
      </c>
      <c r="AT53" t="s">
        <v>230</v>
      </c>
      <c r="AV53" t="s">
        <v>1584</v>
      </c>
      <c r="AW53" t="s">
        <v>540</v>
      </c>
      <c r="AX53" t="s">
        <v>222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1002644580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M54" t="s">
        <v>1581</v>
      </c>
      <c r="N54" t="s">
        <v>215</v>
      </c>
      <c r="O54" s="57">
        <v>46315.375</v>
      </c>
      <c r="P54" s="57">
        <v>46315.375740740739</v>
      </c>
      <c r="Q54">
        <v>69413426</v>
      </c>
      <c r="S54">
        <v>172603791991</v>
      </c>
      <c r="T54" t="s">
        <v>10120</v>
      </c>
      <c r="Z54">
        <v>116.237998</v>
      </c>
      <c r="AA54">
        <v>-8.8930810000000005</v>
      </c>
      <c r="AB54" t="s">
        <v>9409</v>
      </c>
      <c r="AC54" t="s">
        <v>283</v>
      </c>
      <c r="AO54" t="s">
        <v>10118</v>
      </c>
      <c r="AR54" t="s">
        <v>6</v>
      </c>
      <c r="AS54" t="s">
        <v>812</v>
      </c>
      <c r="AT54" t="s">
        <v>230</v>
      </c>
      <c r="AV54" t="s">
        <v>1584</v>
      </c>
      <c r="AW54" t="s">
        <v>540</v>
      </c>
      <c r="AX54" t="s">
        <v>222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1002644649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M55" t="s">
        <v>1581</v>
      </c>
      <c r="N55" t="s">
        <v>215</v>
      </c>
      <c r="O55" s="57">
        <v>46315.387187499997</v>
      </c>
      <c r="P55" s="57">
        <v>46315.38826388889</v>
      </c>
      <c r="Q55">
        <v>69413441</v>
      </c>
      <c r="S55">
        <v>172603791996</v>
      </c>
      <c r="T55" t="s">
        <v>10121</v>
      </c>
      <c r="Z55">
        <v>116.237998</v>
      </c>
      <c r="AA55">
        <v>-8.8930810000000005</v>
      </c>
      <c r="AB55" t="s">
        <v>9409</v>
      </c>
      <c r="AC55" t="s">
        <v>283</v>
      </c>
      <c r="AO55" t="s">
        <v>10118</v>
      </c>
      <c r="AR55" t="s">
        <v>6</v>
      </c>
      <c r="AS55" t="s">
        <v>812</v>
      </c>
      <c r="AT55" t="s">
        <v>230</v>
      </c>
      <c r="AV55" t="s">
        <v>1584</v>
      </c>
      <c r="AW55" t="s">
        <v>540</v>
      </c>
      <c r="AX55" t="s">
        <v>222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1002644660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M56" t="s">
        <v>1581</v>
      </c>
      <c r="N56" t="s">
        <v>215</v>
      </c>
      <c r="O56" s="57">
        <v>46315.388888888891</v>
      </c>
      <c r="P56" s="57">
        <v>46315.389710648145</v>
      </c>
      <c r="Q56">
        <v>69413466</v>
      </c>
      <c r="S56">
        <v>172603791997</v>
      </c>
      <c r="T56" t="s">
        <v>10122</v>
      </c>
      <c r="Z56">
        <v>116.237998</v>
      </c>
      <c r="AA56">
        <v>-8.8930810000000005</v>
      </c>
      <c r="AB56" t="s">
        <v>9409</v>
      </c>
      <c r="AC56" t="s">
        <v>283</v>
      </c>
      <c r="AO56" t="s">
        <v>10118</v>
      </c>
      <c r="AR56" t="s">
        <v>6</v>
      </c>
      <c r="AS56" t="s">
        <v>812</v>
      </c>
      <c r="AT56" t="s">
        <v>230</v>
      </c>
      <c r="AV56" t="s">
        <v>1584</v>
      </c>
      <c r="AW56" t="s">
        <v>540</v>
      </c>
      <c r="AX56" t="s">
        <v>222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1002644618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M57" t="s">
        <v>1581</v>
      </c>
      <c r="N57" t="s">
        <v>215</v>
      </c>
      <c r="O57" s="57">
        <v>46315.381712962961</v>
      </c>
      <c r="P57" s="57">
        <v>46315.382673611108</v>
      </c>
      <c r="Q57">
        <v>69413446</v>
      </c>
      <c r="S57">
        <v>172603791992</v>
      </c>
      <c r="T57" t="s">
        <v>10123</v>
      </c>
      <c r="Z57">
        <v>116.237998</v>
      </c>
      <c r="AA57">
        <v>-8.8930810000000005</v>
      </c>
      <c r="AB57" t="s">
        <v>9409</v>
      </c>
      <c r="AC57" t="s">
        <v>283</v>
      </c>
      <c r="AO57" t="s">
        <v>10118</v>
      </c>
      <c r="AR57" t="s">
        <v>6</v>
      </c>
      <c r="AS57" t="s">
        <v>812</v>
      </c>
      <c r="AT57" t="s">
        <v>230</v>
      </c>
      <c r="AV57" t="s">
        <v>1584</v>
      </c>
      <c r="AW57" t="s">
        <v>540</v>
      </c>
      <c r="AX57" t="s">
        <v>222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1002644556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M58" t="s">
        <v>1581</v>
      </c>
      <c r="N58" t="s">
        <v>215</v>
      </c>
      <c r="O58" s="57">
        <v>46315.369895833333</v>
      </c>
      <c r="P58" s="57">
        <v>46315.370949074073</v>
      </c>
      <c r="Q58">
        <v>69413412</v>
      </c>
      <c r="S58">
        <v>172603791990</v>
      </c>
      <c r="T58" t="s">
        <v>10124</v>
      </c>
      <c r="Z58">
        <v>116.237998</v>
      </c>
      <c r="AA58">
        <v>-8.8930810000000005</v>
      </c>
      <c r="AB58" t="s">
        <v>9409</v>
      </c>
      <c r="AC58" t="s">
        <v>283</v>
      </c>
      <c r="AO58" t="s">
        <v>10125</v>
      </c>
      <c r="AR58" t="s">
        <v>6</v>
      </c>
      <c r="AS58" t="s">
        <v>812</v>
      </c>
      <c r="AT58" t="s">
        <v>230</v>
      </c>
      <c r="AV58" t="s">
        <v>1584</v>
      </c>
      <c r="AW58" t="s">
        <v>1984</v>
      </c>
      <c r="AX58" t="s">
        <v>222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1002644542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M59" t="s">
        <v>1581</v>
      </c>
      <c r="N59" t="s">
        <v>215</v>
      </c>
      <c r="O59" s="57">
        <v>46315.367569444446</v>
      </c>
      <c r="P59" s="57">
        <v>46315.368854166663</v>
      </c>
      <c r="Q59">
        <v>69413409</v>
      </c>
      <c r="S59">
        <v>172603791989</v>
      </c>
      <c r="T59" t="s">
        <v>10126</v>
      </c>
      <c r="Z59">
        <v>116.237998</v>
      </c>
      <c r="AA59">
        <v>-8.8930810000000005</v>
      </c>
      <c r="AB59" t="s">
        <v>9409</v>
      </c>
      <c r="AC59" t="s">
        <v>283</v>
      </c>
      <c r="AO59" t="s">
        <v>10125</v>
      </c>
      <c r="AR59" t="s">
        <v>6</v>
      </c>
      <c r="AS59" t="s">
        <v>812</v>
      </c>
      <c r="AT59" t="s">
        <v>230</v>
      </c>
      <c r="AV59" t="s">
        <v>1584</v>
      </c>
      <c r="AW59" t="s">
        <v>2453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1002644524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M60" t="s">
        <v>1581</v>
      </c>
      <c r="N60" t="s">
        <v>215</v>
      </c>
      <c r="O60" s="57">
        <v>46315.364305555559</v>
      </c>
      <c r="P60" s="57">
        <v>46315.365381944444</v>
      </c>
      <c r="Q60">
        <v>69413400</v>
      </c>
      <c r="S60">
        <v>172603791667</v>
      </c>
      <c r="T60" t="s">
        <v>10127</v>
      </c>
      <c r="Z60">
        <v>116.237998</v>
      </c>
      <c r="AA60">
        <v>-8.8930810000000005</v>
      </c>
      <c r="AB60" t="s">
        <v>9409</v>
      </c>
      <c r="AC60" t="s">
        <v>283</v>
      </c>
      <c r="AO60" t="s">
        <v>10125</v>
      </c>
      <c r="AR60" t="s">
        <v>6</v>
      </c>
      <c r="AS60" t="s">
        <v>812</v>
      </c>
      <c r="AT60" t="s">
        <v>230</v>
      </c>
      <c r="AV60" t="s">
        <v>1584</v>
      </c>
      <c r="AW60" t="s">
        <v>10128</v>
      </c>
      <c r="AX60" t="s">
        <v>222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1002624841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M61" t="s">
        <v>1625</v>
      </c>
      <c r="N61" t="s">
        <v>215</v>
      </c>
      <c r="O61" s="57">
        <v>46301.659085648149</v>
      </c>
      <c r="P61" s="57">
        <v>46305.083553240744</v>
      </c>
      <c r="Q61">
        <v>69405256</v>
      </c>
      <c r="S61">
        <v>172603792513</v>
      </c>
      <c r="T61" t="s">
        <v>3130</v>
      </c>
      <c r="U61" t="s">
        <v>3118</v>
      </c>
      <c r="Z61">
        <v>116.285858</v>
      </c>
      <c r="AA61">
        <v>-8.8928619999999992</v>
      </c>
      <c r="AB61" t="s">
        <v>3132</v>
      </c>
      <c r="AC61" t="s">
        <v>284</v>
      </c>
      <c r="AO61" s="57">
        <v>46183.663668981484</v>
      </c>
      <c r="AR61" t="s">
        <v>1630</v>
      </c>
      <c r="AS61" t="s">
        <v>812</v>
      </c>
      <c r="AT61" t="s">
        <v>230</v>
      </c>
      <c r="AV61" t="s">
        <v>3018</v>
      </c>
      <c r="AW61" t="s">
        <v>539</v>
      </c>
      <c r="AX61" t="s">
        <v>222</v>
      </c>
      <c r="AZ61" t="s">
        <v>3018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1002638417</v>
      </c>
      <c r="C62">
        <v>3</v>
      </c>
      <c r="D62" t="s">
        <v>45</v>
      </c>
      <c r="E62">
        <v>5</v>
      </c>
      <c r="F62" t="s">
        <v>210</v>
      </c>
      <c r="G62" t="s">
        <v>116</v>
      </c>
      <c r="H62" t="s">
        <v>349</v>
      </c>
      <c r="I62" t="s">
        <v>212</v>
      </c>
      <c r="J62" t="s">
        <v>213</v>
      </c>
      <c r="K62" t="s">
        <v>149</v>
      </c>
      <c r="L62" t="s">
        <v>214</v>
      </c>
      <c r="M62" t="s">
        <v>1400</v>
      </c>
      <c r="N62" t="s">
        <v>215</v>
      </c>
      <c r="O62" s="57">
        <v>46310.549780092595</v>
      </c>
      <c r="P62" s="57">
        <v>46315.6794212963</v>
      </c>
      <c r="Q62">
        <v>69410782</v>
      </c>
      <c r="S62">
        <v>172620205136</v>
      </c>
      <c r="T62" t="s">
        <v>7410</v>
      </c>
      <c r="U62" t="s">
        <v>7411</v>
      </c>
      <c r="V62" t="s">
        <v>7412</v>
      </c>
      <c r="Z62">
        <v>116.41346</v>
      </c>
      <c r="AA62">
        <v>-8.6407209999999992</v>
      </c>
      <c r="AB62" t="s">
        <v>7413</v>
      </c>
      <c r="AC62" t="s">
        <v>235</v>
      </c>
      <c r="AL62" t="s">
        <v>217</v>
      </c>
      <c r="AM62" t="s">
        <v>7414</v>
      </c>
      <c r="AN62" t="s">
        <v>6</v>
      </c>
      <c r="AO62" t="s">
        <v>7415</v>
      </c>
      <c r="AP62" s="57">
        <v>46311.625</v>
      </c>
      <c r="AR62" t="s">
        <v>14</v>
      </c>
      <c r="AS62" t="s">
        <v>825</v>
      </c>
      <c r="AT62" t="s">
        <v>230</v>
      </c>
      <c r="AV62" t="s">
        <v>10129</v>
      </c>
      <c r="AW62" t="s">
        <v>878</v>
      </c>
      <c r="AX62" t="s">
        <v>222</v>
      </c>
      <c r="BA62" s="57">
        <v>46311.625</v>
      </c>
      <c r="BB62" t="s">
        <v>7414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1002630870</v>
      </c>
      <c r="C63">
        <v>3</v>
      </c>
      <c r="D63" t="s">
        <v>45</v>
      </c>
      <c r="E63">
        <v>5</v>
      </c>
      <c r="F63" t="s">
        <v>210</v>
      </c>
      <c r="G63" t="s">
        <v>116</v>
      </c>
      <c r="H63" t="s">
        <v>349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46305.521932870368</v>
      </c>
      <c r="P63" s="57">
        <v>46307.617893518516</v>
      </c>
      <c r="Q63">
        <v>69407852</v>
      </c>
      <c r="S63">
        <v>172620205128</v>
      </c>
      <c r="T63" t="s">
        <v>4836</v>
      </c>
      <c r="U63" t="s">
        <v>4837</v>
      </c>
      <c r="V63" t="s">
        <v>4838</v>
      </c>
      <c r="Z63">
        <v>116.42188310623099</v>
      </c>
      <c r="AA63">
        <v>-8.5883461456235608</v>
      </c>
      <c r="AB63" t="s">
        <v>4839</v>
      </c>
      <c r="AC63" t="s">
        <v>216</v>
      </c>
      <c r="AL63" t="s">
        <v>217</v>
      </c>
      <c r="AM63" t="s">
        <v>4840</v>
      </c>
      <c r="AN63" t="s">
        <v>6</v>
      </c>
      <c r="AO63" s="57">
        <v>46305.527905092589</v>
      </c>
      <c r="AP63" s="57">
        <v>46306.458333333336</v>
      </c>
      <c r="AR63" t="s">
        <v>218</v>
      </c>
      <c r="AS63" t="s">
        <v>825</v>
      </c>
      <c r="AT63" t="s">
        <v>230</v>
      </c>
      <c r="AU63">
        <v>20261012</v>
      </c>
      <c r="AV63" t="s">
        <v>221</v>
      </c>
      <c r="AW63" t="s">
        <v>923</v>
      </c>
      <c r="AX63" t="s">
        <v>222</v>
      </c>
      <c r="BA63" s="57">
        <v>46306.458333333336</v>
      </c>
      <c r="BB63" t="s">
        <v>4840</v>
      </c>
      <c r="BC63">
        <v>2026</v>
      </c>
      <c r="BD63">
        <v>10</v>
      </c>
      <c r="BE63">
        <v>12</v>
      </c>
      <c r="BF63" s="6">
        <f t="shared" si="0"/>
        <v>46307</v>
      </c>
      <c r="BG63">
        <f t="shared" si="1"/>
        <v>0.54166666666424135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1002636601</v>
      </c>
      <c r="C64">
        <v>3</v>
      </c>
      <c r="D64" t="s">
        <v>45</v>
      </c>
      <c r="E64">
        <v>5</v>
      </c>
      <c r="F64" t="s">
        <v>210</v>
      </c>
      <c r="G64" t="s">
        <v>116</v>
      </c>
      <c r="H64" t="s">
        <v>349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46309.501099537039</v>
      </c>
      <c r="P64" s="57">
        <v>46310.894606481481</v>
      </c>
      <c r="Q64">
        <v>69410057</v>
      </c>
      <c r="S64">
        <v>172620205133</v>
      </c>
      <c r="T64" t="s">
        <v>6848</v>
      </c>
      <c r="U64" t="s">
        <v>6849</v>
      </c>
      <c r="V64" t="s">
        <v>6850</v>
      </c>
      <c r="Z64">
        <v>116.421911604702</v>
      </c>
      <c r="AA64">
        <v>-8.5883912318785605</v>
      </c>
      <c r="AB64" t="s">
        <v>6851</v>
      </c>
      <c r="AC64" t="s">
        <v>216</v>
      </c>
      <c r="AL64" t="s">
        <v>217</v>
      </c>
      <c r="AM64" t="s">
        <v>6852</v>
      </c>
      <c r="AN64" t="s">
        <v>6</v>
      </c>
      <c r="AO64" t="s">
        <v>6853</v>
      </c>
      <c r="AP64" s="57">
        <v>46310.333333333336</v>
      </c>
      <c r="AR64" t="s">
        <v>218</v>
      </c>
      <c r="AS64" t="s">
        <v>825</v>
      </c>
      <c r="AT64" t="s">
        <v>230</v>
      </c>
      <c r="AU64">
        <v>20261015</v>
      </c>
      <c r="AV64" t="s">
        <v>221</v>
      </c>
      <c r="AW64" t="s">
        <v>879</v>
      </c>
      <c r="AX64" t="s">
        <v>222</v>
      </c>
      <c r="BA64" s="57">
        <v>46310.333333333336</v>
      </c>
      <c r="BB64" t="s">
        <v>6852</v>
      </c>
      <c r="BC64">
        <v>2026</v>
      </c>
      <c r="BD64">
        <v>10</v>
      </c>
      <c r="BE64">
        <v>15</v>
      </c>
      <c r="BF64" s="6">
        <f t="shared" si="0"/>
        <v>46310</v>
      </c>
      <c r="BG64">
        <f t="shared" si="1"/>
        <v>-0.33333333333575865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1002646130</v>
      </c>
      <c r="C65">
        <v>3</v>
      </c>
      <c r="D65" t="s">
        <v>45</v>
      </c>
      <c r="E65">
        <v>5</v>
      </c>
      <c r="F65" t="s">
        <v>210</v>
      </c>
      <c r="G65" t="s">
        <v>116</v>
      </c>
      <c r="H65" t="s">
        <v>349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46315.679432870369</v>
      </c>
      <c r="P65" s="57">
        <v>46315.732002314813</v>
      </c>
      <c r="Q65">
        <v>69410782</v>
      </c>
      <c r="S65">
        <v>172620205154</v>
      </c>
      <c r="T65" t="s">
        <v>7410</v>
      </c>
      <c r="U65" t="s">
        <v>10130</v>
      </c>
      <c r="V65" t="s">
        <v>10131</v>
      </c>
      <c r="Z65">
        <v>116.41328780478899</v>
      </c>
      <c r="AA65">
        <v>-8.6399942645130707</v>
      </c>
      <c r="AB65" t="s">
        <v>7413</v>
      </c>
      <c r="AC65" t="s">
        <v>216</v>
      </c>
      <c r="AL65" t="s">
        <v>217</v>
      </c>
      <c r="AM65" t="s">
        <v>9846</v>
      </c>
      <c r="AN65" t="s">
        <v>6</v>
      </c>
      <c r="AO65" t="s">
        <v>10116</v>
      </c>
      <c r="AR65" t="s">
        <v>218</v>
      </c>
      <c r="AS65" t="s">
        <v>825</v>
      </c>
      <c r="AT65" t="s">
        <v>230</v>
      </c>
      <c r="AU65">
        <v>20261020</v>
      </c>
      <c r="AV65" t="s">
        <v>221</v>
      </c>
      <c r="AW65" t="s">
        <v>539</v>
      </c>
      <c r="AX65" t="s">
        <v>222</v>
      </c>
      <c r="BA65" s="57">
        <v>46315.291666666664</v>
      </c>
      <c r="BB65" t="s">
        <v>9846</v>
      </c>
      <c r="BC65">
        <v>2026</v>
      </c>
      <c r="BD65">
        <v>10</v>
      </c>
      <c r="BE65">
        <v>20</v>
      </c>
      <c r="BF65" s="6">
        <f t="shared" si="0"/>
        <v>46315</v>
      </c>
      <c r="BG65">
        <f t="shared" si="1"/>
        <v>-0.29166666666424135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1002635413</v>
      </c>
      <c r="C66">
        <v>3</v>
      </c>
      <c r="D66" t="s">
        <v>45</v>
      </c>
      <c r="E66">
        <v>5</v>
      </c>
      <c r="F66" t="s">
        <v>210</v>
      </c>
      <c r="G66" t="s">
        <v>116</v>
      </c>
      <c r="H66" t="s">
        <v>356</v>
      </c>
      <c r="I66" t="s">
        <v>212</v>
      </c>
      <c r="J66" t="s">
        <v>213</v>
      </c>
      <c r="K66" t="s">
        <v>149</v>
      </c>
      <c r="L66" t="s">
        <v>214</v>
      </c>
      <c r="M66" t="s">
        <v>1400</v>
      </c>
      <c r="N66" t="s">
        <v>215</v>
      </c>
      <c r="O66" s="57">
        <v>46308.641377314816</v>
      </c>
      <c r="P66" s="57">
        <v>46314.611875000002</v>
      </c>
      <c r="Q66">
        <v>69409549</v>
      </c>
      <c r="S66">
        <v>172619203569</v>
      </c>
      <c r="T66" t="s">
        <v>6601</v>
      </c>
      <c r="U66" t="s">
        <v>6602</v>
      </c>
      <c r="V66" t="s">
        <v>6603</v>
      </c>
      <c r="Z66">
        <v>116.57232519239101</v>
      </c>
      <c r="AA66">
        <v>-8.6475367897431994</v>
      </c>
      <c r="AB66" t="s">
        <v>6604</v>
      </c>
      <c r="AC66" t="s">
        <v>216</v>
      </c>
      <c r="AL66" t="s">
        <v>217</v>
      </c>
      <c r="AM66" t="s">
        <v>6605</v>
      </c>
      <c r="AN66" t="s">
        <v>6</v>
      </c>
      <c r="AO66" t="s">
        <v>6606</v>
      </c>
      <c r="AP66" s="57">
        <v>46309.625</v>
      </c>
      <c r="AR66" t="s">
        <v>14</v>
      </c>
      <c r="AS66" t="s">
        <v>825</v>
      </c>
      <c r="AT66" t="s">
        <v>220</v>
      </c>
      <c r="AV66" t="s">
        <v>7948</v>
      </c>
      <c r="AW66" t="s">
        <v>2550</v>
      </c>
      <c r="AX66" t="s">
        <v>222</v>
      </c>
      <c r="BA66" s="57">
        <v>46309.625</v>
      </c>
      <c r="BB66" t="s">
        <v>6605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1002635720</v>
      </c>
      <c r="C67">
        <v>3</v>
      </c>
      <c r="D67" t="s">
        <v>45</v>
      </c>
      <c r="E67">
        <v>5</v>
      </c>
      <c r="F67" t="s">
        <v>210</v>
      </c>
      <c r="G67" t="s">
        <v>116</v>
      </c>
      <c r="H67" t="s">
        <v>356</v>
      </c>
      <c r="I67" t="s">
        <v>212</v>
      </c>
      <c r="J67" t="s">
        <v>213</v>
      </c>
      <c r="K67" t="s">
        <v>149</v>
      </c>
      <c r="L67" t="s">
        <v>214</v>
      </c>
      <c r="M67" t="s">
        <v>224</v>
      </c>
      <c r="N67" t="s">
        <v>215</v>
      </c>
      <c r="O67" s="57">
        <v>46308.707395833335</v>
      </c>
      <c r="P67" s="57">
        <v>46309.641712962963</v>
      </c>
      <c r="Q67">
        <v>69409671</v>
      </c>
      <c r="S67">
        <v>172619203571</v>
      </c>
      <c r="T67" t="s">
        <v>6595</v>
      </c>
      <c r="U67" t="s">
        <v>6596</v>
      </c>
      <c r="V67" t="s">
        <v>6597</v>
      </c>
      <c r="Z67">
        <v>116.65872819721601</v>
      </c>
      <c r="AA67">
        <v>-8.5041465352127101</v>
      </c>
      <c r="AB67" t="s">
        <v>6598</v>
      </c>
      <c r="AC67" t="s">
        <v>216</v>
      </c>
      <c r="AL67" t="s">
        <v>217</v>
      </c>
      <c r="AM67" t="s">
        <v>6599</v>
      </c>
      <c r="AN67" t="s">
        <v>6</v>
      </c>
      <c r="AO67" t="s">
        <v>6600</v>
      </c>
      <c r="AP67" s="57">
        <v>46309.625</v>
      </c>
      <c r="AR67" t="s">
        <v>18</v>
      </c>
      <c r="AS67" t="s">
        <v>825</v>
      </c>
      <c r="AT67" t="s">
        <v>230</v>
      </c>
      <c r="AV67" t="s">
        <v>226</v>
      </c>
      <c r="AW67" t="s">
        <v>923</v>
      </c>
      <c r="AX67" t="s">
        <v>222</v>
      </c>
      <c r="BA67" s="57">
        <v>46309.625</v>
      </c>
      <c r="BB67" t="s">
        <v>6599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1002617999</v>
      </c>
      <c r="C68">
        <v>3</v>
      </c>
      <c r="D68" t="s">
        <v>45</v>
      </c>
      <c r="E68">
        <v>5</v>
      </c>
      <c r="F68" t="s">
        <v>210</v>
      </c>
      <c r="G68" t="s">
        <v>116</v>
      </c>
      <c r="H68" t="s">
        <v>356</v>
      </c>
      <c r="I68" t="s">
        <v>212</v>
      </c>
      <c r="J68" t="s">
        <v>213</v>
      </c>
      <c r="K68" t="s">
        <v>149</v>
      </c>
      <c r="L68" t="s">
        <v>214</v>
      </c>
      <c r="M68" t="s">
        <v>76</v>
      </c>
      <c r="N68" t="s">
        <v>215</v>
      </c>
      <c r="O68" s="57">
        <v>46296.584490740737</v>
      </c>
      <c r="P68" s="57">
        <v>46297.786006944443</v>
      </c>
      <c r="Q68">
        <v>69402420</v>
      </c>
      <c r="S68">
        <v>172619203547</v>
      </c>
      <c r="T68" t="s">
        <v>953</v>
      </c>
      <c r="U68" t="s">
        <v>922</v>
      </c>
      <c r="V68" t="s">
        <v>954</v>
      </c>
      <c r="Z68">
        <v>116.508950963616</v>
      </c>
      <c r="AA68">
        <v>-8.7742104745551899</v>
      </c>
      <c r="AB68" t="s">
        <v>955</v>
      </c>
      <c r="AC68" t="s">
        <v>216</v>
      </c>
      <c r="AL68" t="s">
        <v>217</v>
      </c>
      <c r="AM68" t="s">
        <v>956</v>
      </c>
      <c r="AN68" t="s">
        <v>6</v>
      </c>
      <c r="AO68" s="57">
        <v>46032.590474537035</v>
      </c>
      <c r="AP68" s="57">
        <v>46298.458333333336</v>
      </c>
      <c r="AR68" t="s">
        <v>218</v>
      </c>
      <c r="AS68" t="s">
        <v>825</v>
      </c>
      <c r="AT68" t="s">
        <v>230</v>
      </c>
      <c r="AU68">
        <v>20261002</v>
      </c>
      <c r="AV68" t="s">
        <v>221</v>
      </c>
      <c r="AW68" t="s">
        <v>923</v>
      </c>
      <c r="AX68" t="s">
        <v>222</v>
      </c>
      <c r="BA68" s="57">
        <v>46298.458333333336</v>
      </c>
      <c r="BB68" t="s">
        <v>956</v>
      </c>
      <c r="BC68">
        <v>2026</v>
      </c>
      <c r="BD68">
        <v>10</v>
      </c>
      <c r="BE68">
        <v>2</v>
      </c>
      <c r="BF68" s="6">
        <f t="shared" si="3"/>
        <v>46297</v>
      </c>
      <c r="BG68">
        <f t="shared" si="4"/>
        <v>-1.4583333333357587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1002617134</v>
      </c>
      <c r="C69">
        <v>3</v>
      </c>
      <c r="D69" t="s">
        <v>45</v>
      </c>
      <c r="E69">
        <v>5</v>
      </c>
      <c r="F69" t="s">
        <v>210</v>
      </c>
      <c r="G69" t="s">
        <v>116</v>
      </c>
      <c r="H69" t="s">
        <v>356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46296.40179398148</v>
      </c>
      <c r="P69" s="57">
        <v>46296.862164351849</v>
      </c>
      <c r="Q69">
        <v>69402106</v>
      </c>
      <c r="S69">
        <v>172619203309</v>
      </c>
      <c r="T69" t="s">
        <v>948</v>
      </c>
      <c r="U69" t="s">
        <v>949</v>
      </c>
      <c r="V69" t="s">
        <v>950</v>
      </c>
      <c r="Z69">
        <v>116.47214300930401</v>
      </c>
      <c r="AA69">
        <v>-8.8049368383438704</v>
      </c>
      <c r="AB69" t="s">
        <v>951</v>
      </c>
      <c r="AC69" t="s">
        <v>216</v>
      </c>
      <c r="AL69" t="s">
        <v>217</v>
      </c>
      <c r="AM69" t="s">
        <v>952</v>
      </c>
      <c r="AN69" t="s">
        <v>6</v>
      </c>
      <c r="AO69" s="57">
        <v>46032.413738425923</v>
      </c>
      <c r="AP69" s="57">
        <v>46298.458333333336</v>
      </c>
      <c r="AR69" t="s">
        <v>218</v>
      </c>
      <c r="AS69" t="s">
        <v>825</v>
      </c>
      <c r="AT69" t="s">
        <v>230</v>
      </c>
      <c r="AU69">
        <v>20261001</v>
      </c>
      <c r="AV69" t="s">
        <v>221</v>
      </c>
      <c r="AW69" t="s">
        <v>875</v>
      </c>
      <c r="AX69" t="s">
        <v>222</v>
      </c>
      <c r="BA69" s="57">
        <v>46298.458333333336</v>
      </c>
      <c r="BB69" t="s">
        <v>952</v>
      </c>
      <c r="BC69">
        <v>2026</v>
      </c>
      <c r="BD69">
        <v>10</v>
      </c>
      <c r="BE69">
        <v>1</v>
      </c>
      <c r="BF69" s="6">
        <f t="shared" si="3"/>
        <v>46296</v>
      </c>
      <c r="BG69">
        <f t="shared" si="4"/>
        <v>-2.4583333333357587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1002620545</v>
      </c>
      <c r="C70">
        <v>3</v>
      </c>
      <c r="D70" t="s">
        <v>45</v>
      </c>
      <c r="E70">
        <v>5</v>
      </c>
      <c r="F70" t="s">
        <v>210</v>
      </c>
      <c r="G70" t="s">
        <v>116</v>
      </c>
      <c r="H70" t="s">
        <v>356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46297.715729166666</v>
      </c>
      <c r="P70" s="57">
        <v>46301.436018518521</v>
      </c>
      <c r="Q70">
        <v>69403341</v>
      </c>
      <c r="S70">
        <v>172619203554</v>
      </c>
      <c r="T70" t="s">
        <v>1458</v>
      </c>
      <c r="U70" t="s">
        <v>1459</v>
      </c>
      <c r="V70" t="s">
        <v>1460</v>
      </c>
      <c r="Z70">
        <v>116.472752206027</v>
      </c>
      <c r="AA70">
        <v>-8.7741713749654409</v>
      </c>
      <c r="AB70" t="s">
        <v>1461</v>
      </c>
      <c r="AC70" t="s">
        <v>216</v>
      </c>
      <c r="AL70" t="s">
        <v>217</v>
      </c>
      <c r="AM70" t="s">
        <v>1462</v>
      </c>
      <c r="AN70" t="s">
        <v>6</v>
      </c>
      <c r="AO70" s="57">
        <v>46063.736041666663</v>
      </c>
      <c r="AP70" s="57">
        <v>46300.333333333336</v>
      </c>
      <c r="AR70" t="s">
        <v>218</v>
      </c>
      <c r="AS70" t="s">
        <v>825</v>
      </c>
      <c r="AT70" t="s">
        <v>230</v>
      </c>
      <c r="AU70">
        <v>20261006</v>
      </c>
      <c r="AV70" t="s">
        <v>221</v>
      </c>
      <c r="AW70" t="s">
        <v>877</v>
      </c>
      <c r="AX70" t="s">
        <v>222</v>
      </c>
      <c r="BA70" s="57">
        <v>46300.333333333336</v>
      </c>
      <c r="BB70" t="s">
        <v>1462</v>
      </c>
      <c r="BC70">
        <v>2026</v>
      </c>
      <c r="BD70">
        <v>10</v>
      </c>
      <c r="BE70">
        <v>6</v>
      </c>
      <c r="BF70" s="6">
        <f t="shared" si="3"/>
        <v>46301</v>
      </c>
      <c r="BG70">
        <f t="shared" si="4"/>
        <v>0.66666666666424135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1002630465</v>
      </c>
      <c r="C71">
        <v>3</v>
      </c>
      <c r="D71" t="s">
        <v>45</v>
      </c>
      <c r="E71">
        <v>5</v>
      </c>
      <c r="F71" t="s">
        <v>210</v>
      </c>
      <c r="G71" t="s">
        <v>116</v>
      </c>
      <c r="H71" t="s">
        <v>356</v>
      </c>
      <c r="I71" t="s">
        <v>212</v>
      </c>
      <c r="J71" t="s">
        <v>213</v>
      </c>
      <c r="K71" t="s">
        <v>149</v>
      </c>
      <c r="L71" t="s">
        <v>214</v>
      </c>
      <c r="M71" t="s">
        <v>76</v>
      </c>
      <c r="N71" t="s">
        <v>215</v>
      </c>
      <c r="O71" s="57">
        <v>46304.719849537039</v>
      </c>
      <c r="P71" s="57">
        <v>46307.569768518515</v>
      </c>
      <c r="Q71">
        <v>69407651</v>
      </c>
      <c r="S71">
        <v>172619203562</v>
      </c>
      <c r="T71" t="s">
        <v>4841</v>
      </c>
      <c r="U71" t="s">
        <v>4842</v>
      </c>
      <c r="V71" t="s">
        <v>4843</v>
      </c>
      <c r="Z71">
        <v>116.45550900000001</v>
      </c>
      <c r="AA71">
        <v>-8.7761259999999996</v>
      </c>
      <c r="AB71" t="s">
        <v>4844</v>
      </c>
      <c r="AC71" t="s">
        <v>235</v>
      </c>
      <c r="AL71" t="s">
        <v>217</v>
      </c>
      <c r="AM71" t="s">
        <v>4845</v>
      </c>
      <c r="AN71" t="s">
        <v>6</v>
      </c>
      <c r="AO71" s="57">
        <v>46275.725983796299</v>
      </c>
      <c r="AP71" s="57">
        <v>46307.458333333336</v>
      </c>
      <c r="AR71" t="s">
        <v>218</v>
      </c>
      <c r="AS71" t="s">
        <v>825</v>
      </c>
      <c r="AT71" t="s">
        <v>230</v>
      </c>
      <c r="AU71">
        <v>20261012</v>
      </c>
      <c r="AV71" t="s">
        <v>221</v>
      </c>
      <c r="AW71" t="s">
        <v>876</v>
      </c>
      <c r="AX71" t="s">
        <v>222</v>
      </c>
      <c r="BA71" s="57">
        <v>46307.458333333336</v>
      </c>
      <c r="BB71" t="s">
        <v>4845</v>
      </c>
      <c r="BC71">
        <v>2026</v>
      </c>
      <c r="BD71">
        <v>10</v>
      </c>
      <c r="BE71">
        <v>12</v>
      </c>
      <c r="BF71" s="6">
        <f t="shared" si="3"/>
        <v>46307</v>
      </c>
      <c r="BG71">
        <f t="shared" si="4"/>
        <v>-0.45833333333575865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1002643479</v>
      </c>
      <c r="C72">
        <v>3</v>
      </c>
      <c r="D72" t="s">
        <v>45</v>
      </c>
      <c r="E72">
        <v>5</v>
      </c>
      <c r="F72" t="s">
        <v>210</v>
      </c>
      <c r="G72" t="s">
        <v>116</v>
      </c>
      <c r="H72" t="s">
        <v>356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46314.611875000002</v>
      </c>
      <c r="P72" s="57">
        <v>46314.742476851854</v>
      </c>
      <c r="Q72">
        <v>69409549</v>
      </c>
      <c r="S72">
        <v>172619203596</v>
      </c>
      <c r="T72" t="s">
        <v>6601</v>
      </c>
      <c r="U72" t="s">
        <v>9412</v>
      </c>
      <c r="V72" t="s">
        <v>9413</v>
      </c>
      <c r="Z72">
        <v>116.57721516819301</v>
      </c>
      <c r="AA72">
        <v>-8.6449652775304795</v>
      </c>
      <c r="AB72" t="s">
        <v>6604</v>
      </c>
      <c r="AC72" t="s">
        <v>216</v>
      </c>
      <c r="AL72" t="s">
        <v>217</v>
      </c>
      <c r="AM72" t="s">
        <v>9414</v>
      </c>
      <c r="AN72" t="s">
        <v>6</v>
      </c>
      <c r="AO72" t="s">
        <v>9415</v>
      </c>
      <c r="AR72" t="s">
        <v>218</v>
      </c>
      <c r="AS72" t="s">
        <v>825</v>
      </c>
      <c r="AT72" t="s">
        <v>220</v>
      </c>
      <c r="AU72">
        <v>20261019</v>
      </c>
      <c r="AV72" t="s">
        <v>221</v>
      </c>
      <c r="AW72" t="s">
        <v>541</v>
      </c>
      <c r="AX72" t="s">
        <v>222</v>
      </c>
      <c r="BA72" s="57">
        <v>46314.291666666664</v>
      </c>
      <c r="BB72" t="s">
        <v>9414</v>
      </c>
      <c r="BC72">
        <v>2026</v>
      </c>
      <c r="BD72">
        <v>10</v>
      </c>
      <c r="BE72">
        <v>19</v>
      </c>
      <c r="BF72" s="6">
        <f t="shared" si="3"/>
        <v>46314</v>
      </c>
      <c r="BG72">
        <f t="shared" si="4"/>
        <v>-0.29166666666424135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1002643071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356</v>
      </c>
      <c r="I73" t="s">
        <v>212</v>
      </c>
      <c r="J73" t="s">
        <v>213</v>
      </c>
      <c r="K73" t="s">
        <v>149</v>
      </c>
      <c r="L73" t="s">
        <v>214</v>
      </c>
      <c r="M73" t="s">
        <v>238</v>
      </c>
      <c r="N73" t="s">
        <v>215</v>
      </c>
      <c r="O73" s="57">
        <v>46314.54277777778</v>
      </c>
      <c r="P73" s="57">
        <v>46314.544456018521</v>
      </c>
      <c r="Q73">
        <v>69412875</v>
      </c>
      <c r="S73">
        <v>172619203595</v>
      </c>
      <c r="T73" t="s">
        <v>9416</v>
      </c>
      <c r="U73" t="s">
        <v>9417</v>
      </c>
      <c r="V73" t="s">
        <v>9418</v>
      </c>
      <c r="Z73">
        <v>116.41426130000001</v>
      </c>
      <c r="AA73">
        <v>-8.7277331</v>
      </c>
      <c r="AB73" t="s">
        <v>9419</v>
      </c>
      <c r="AC73" t="s">
        <v>235</v>
      </c>
      <c r="AL73" t="s">
        <v>217</v>
      </c>
      <c r="AM73" t="s">
        <v>9420</v>
      </c>
      <c r="AN73" t="s">
        <v>6</v>
      </c>
      <c r="AO73" t="s">
        <v>9421</v>
      </c>
      <c r="AP73" s="57">
        <v>46316.625</v>
      </c>
      <c r="AR73" t="s">
        <v>239</v>
      </c>
      <c r="AS73" t="s">
        <v>825</v>
      </c>
      <c r="AT73" t="s">
        <v>230</v>
      </c>
      <c r="AV73" t="s">
        <v>238</v>
      </c>
      <c r="AW73" t="s">
        <v>923</v>
      </c>
      <c r="AX73" t="s">
        <v>222</v>
      </c>
      <c r="BA73" s="57">
        <v>46316.625</v>
      </c>
      <c r="BB73" t="s">
        <v>9420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1002635184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356</v>
      </c>
      <c r="I74" t="s">
        <v>212</v>
      </c>
      <c r="J74" t="s">
        <v>213</v>
      </c>
      <c r="K74" t="s">
        <v>149</v>
      </c>
      <c r="M74" t="s">
        <v>1625</v>
      </c>
      <c r="N74" t="s">
        <v>215</v>
      </c>
      <c r="O74" s="57">
        <v>46308.59648148148</v>
      </c>
      <c r="P74" s="57">
        <v>46312.083541666667</v>
      </c>
      <c r="Q74">
        <v>69409474</v>
      </c>
      <c r="S74">
        <v>172619203567</v>
      </c>
      <c r="T74" t="s">
        <v>5766</v>
      </c>
      <c r="U74" t="s">
        <v>5767</v>
      </c>
      <c r="Z74">
        <v>116.529256</v>
      </c>
      <c r="AA74">
        <v>-8.6513089999999995</v>
      </c>
      <c r="AB74" t="s">
        <v>5768</v>
      </c>
      <c r="AC74" t="s">
        <v>225</v>
      </c>
      <c r="AO74" t="s">
        <v>5769</v>
      </c>
      <c r="AR74" t="s">
        <v>1630</v>
      </c>
      <c r="AS74" t="s">
        <v>825</v>
      </c>
      <c r="AT74" t="s">
        <v>230</v>
      </c>
      <c r="AV74" t="s">
        <v>3018</v>
      </c>
      <c r="AW74" t="s">
        <v>5770</v>
      </c>
      <c r="AX74" t="s">
        <v>222</v>
      </c>
      <c r="AZ74" t="s">
        <v>3018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1002621062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267</v>
      </c>
      <c r="I75" t="s">
        <v>212</v>
      </c>
      <c r="J75" t="s">
        <v>213</v>
      </c>
      <c r="K75" t="s">
        <v>149</v>
      </c>
      <c r="L75" t="s">
        <v>214</v>
      </c>
      <c r="M75" t="s">
        <v>1400</v>
      </c>
      <c r="N75" t="s">
        <v>215</v>
      </c>
      <c r="O75" s="57">
        <v>46298.620532407411</v>
      </c>
      <c r="P75" s="57">
        <v>46300.568564814814</v>
      </c>
      <c r="Q75">
        <v>69403674</v>
      </c>
      <c r="S75">
        <v>172604214416</v>
      </c>
      <c r="T75" t="s">
        <v>1463</v>
      </c>
      <c r="U75" t="s">
        <v>1464</v>
      </c>
      <c r="V75" t="s">
        <v>1465</v>
      </c>
      <c r="Z75">
        <v>116.098117008805</v>
      </c>
      <c r="AA75">
        <v>-8.41501912195878</v>
      </c>
      <c r="AB75" t="s">
        <v>1466</v>
      </c>
      <c r="AC75" t="s">
        <v>216</v>
      </c>
      <c r="AL75" t="s">
        <v>217</v>
      </c>
      <c r="AM75" t="s">
        <v>1467</v>
      </c>
      <c r="AN75" t="s">
        <v>6</v>
      </c>
      <c r="AO75" s="57">
        <v>46091.621793981481</v>
      </c>
      <c r="AP75" s="57">
        <v>46299.458333333336</v>
      </c>
      <c r="AR75" t="s">
        <v>14</v>
      </c>
      <c r="AS75" t="s">
        <v>814</v>
      </c>
      <c r="AT75" t="s">
        <v>230</v>
      </c>
      <c r="AV75" t="s">
        <v>2514</v>
      </c>
      <c r="AW75" t="s">
        <v>875</v>
      </c>
      <c r="AX75" t="s">
        <v>222</v>
      </c>
      <c r="BA75" s="57">
        <v>46299.458333333336</v>
      </c>
      <c r="BB75" t="s">
        <v>1467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1002626609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267</v>
      </c>
      <c r="I76" t="s">
        <v>212</v>
      </c>
      <c r="J76" t="s">
        <v>213</v>
      </c>
      <c r="K76" t="s">
        <v>149</v>
      </c>
      <c r="L76" t="s">
        <v>214</v>
      </c>
      <c r="M76" t="s">
        <v>1400</v>
      </c>
      <c r="N76" t="s">
        <v>215</v>
      </c>
      <c r="O76" s="57">
        <v>46302.65185185185</v>
      </c>
      <c r="P76" s="57">
        <v>46308.77207175926</v>
      </c>
      <c r="Q76">
        <v>69405999</v>
      </c>
      <c r="S76">
        <v>172604214299</v>
      </c>
      <c r="T76" t="s">
        <v>3718</v>
      </c>
      <c r="U76" t="s">
        <v>3719</v>
      </c>
      <c r="V76" t="s">
        <v>3720</v>
      </c>
      <c r="Z76">
        <v>116.0392489</v>
      </c>
      <c r="AA76">
        <v>-8.3496699999999997</v>
      </c>
      <c r="AB76" t="s">
        <v>3721</v>
      </c>
      <c r="AC76" t="s">
        <v>216</v>
      </c>
      <c r="AL76" t="s">
        <v>217</v>
      </c>
      <c r="AM76" t="s">
        <v>3722</v>
      </c>
      <c r="AN76" t="s">
        <v>6</v>
      </c>
      <c r="AO76" s="57">
        <v>46213.66333333333</v>
      </c>
      <c r="AP76" s="57">
        <v>46303.625</v>
      </c>
      <c r="AR76" t="s">
        <v>14</v>
      </c>
      <c r="AS76" t="s">
        <v>814</v>
      </c>
      <c r="AT76" t="s">
        <v>230</v>
      </c>
      <c r="AV76" t="s">
        <v>6611</v>
      </c>
      <c r="AW76" t="s">
        <v>802</v>
      </c>
      <c r="AX76" t="s">
        <v>222</v>
      </c>
      <c r="BA76" s="57">
        <v>46303.625</v>
      </c>
      <c r="BB76" t="s">
        <v>3722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1002626176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267</v>
      </c>
      <c r="I77" t="s">
        <v>212</v>
      </c>
      <c r="J77" t="s">
        <v>213</v>
      </c>
      <c r="K77" t="s">
        <v>149</v>
      </c>
      <c r="M77" t="s">
        <v>1400</v>
      </c>
      <c r="N77" t="s">
        <v>215</v>
      </c>
      <c r="O77" s="57">
        <v>46302.568865740737</v>
      </c>
      <c r="P77" s="57">
        <v>46309.567870370367</v>
      </c>
      <c r="Q77">
        <v>69405861</v>
      </c>
      <c r="S77">
        <v>172604214439</v>
      </c>
      <c r="T77" t="s">
        <v>3723</v>
      </c>
      <c r="U77" t="s">
        <v>3716</v>
      </c>
      <c r="V77" t="s">
        <v>4451</v>
      </c>
      <c r="Z77">
        <v>116.08570987837901</v>
      </c>
      <c r="AA77">
        <v>-8.3581702398271194</v>
      </c>
      <c r="AB77" t="s">
        <v>3724</v>
      </c>
      <c r="AC77" t="s">
        <v>283</v>
      </c>
      <c r="AL77" t="s">
        <v>217</v>
      </c>
      <c r="AM77" t="s">
        <v>4452</v>
      </c>
      <c r="AN77" t="s">
        <v>6</v>
      </c>
      <c r="AO77" s="57">
        <v>46213.56962962963</v>
      </c>
      <c r="AP77" s="57">
        <v>46304.625</v>
      </c>
      <c r="AQ77" t="s">
        <v>1495</v>
      </c>
      <c r="AR77" t="s">
        <v>14</v>
      </c>
      <c r="AS77" t="s">
        <v>814</v>
      </c>
      <c r="AT77" t="s">
        <v>230</v>
      </c>
      <c r="AV77" t="s">
        <v>6862</v>
      </c>
      <c r="AW77" t="s">
        <v>541</v>
      </c>
      <c r="AX77" t="s">
        <v>222</v>
      </c>
      <c r="BA77" s="57">
        <v>46304.625</v>
      </c>
      <c r="BB77" t="s">
        <v>4452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1002629017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267</v>
      </c>
      <c r="I78" t="s">
        <v>212</v>
      </c>
      <c r="J78" t="s">
        <v>213</v>
      </c>
      <c r="K78" t="s">
        <v>149</v>
      </c>
      <c r="M78" t="s">
        <v>1400</v>
      </c>
      <c r="N78" t="s">
        <v>215</v>
      </c>
      <c r="O78" s="57">
        <v>46304.408877314818</v>
      </c>
      <c r="P78" s="57">
        <v>46309.375324074077</v>
      </c>
      <c r="Q78">
        <v>69407080</v>
      </c>
      <c r="S78">
        <v>172604214448</v>
      </c>
      <c r="T78" t="s">
        <v>3715</v>
      </c>
      <c r="U78" t="s">
        <v>3716</v>
      </c>
      <c r="V78" t="s">
        <v>4856</v>
      </c>
      <c r="Z78">
        <v>116.085817184207</v>
      </c>
      <c r="AA78">
        <v>-8.3581630802593203</v>
      </c>
      <c r="AB78" t="s">
        <v>3717</v>
      </c>
      <c r="AC78" t="s">
        <v>283</v>
      </c>
      <c r="AL78" t="s">
        <v>217</v>
      </c>
      <c r="AM78" t="s">
        <v>4857</v>
      </c>
      <c r="AN78" t="s">
        <v>6</v>
      </c>
      <c r="AO78" s="57">
        <v>46275.413715277777</v>
      </c>
      <c r="AP78" s="57">
        <v>46305.625</v>
      </c>
      <c r="AR78" t="s">
        <v>14</v>
      </c>
      <c r="AS78" t="s">
        <v>814</v>
      </c>
      <c r="AT78" t="s">
        <v>230</v>
      </c>
      <c r="AV78" t="s">
        <v>6612</v>
      </c>
      <c r="AW78" t="s">
        <v>541</v>
      </c>
      <c r="AX78" t="s">
        <v>222</v>
      </c>
      <c r="BA78" s="57">
        <v>46305.625</v>
      </c>
      <c r="BB78" t="s">
        <v>4857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1002631414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267</v>
      </c>
      <c r="I79" t="s">
        <v>212</v>
      </c>
      <c r="J79" t="s">
        <v>213</v>
      </c>
      <c r="K79" t="s">
        <v>149</v>
      </c>
      <c r="L79" t="s">
        <v>214</v>
      </c>
      <c r="M79" t="s">
        <v>1400</v>
      </c>
      <c r="N79" t="s">
        <v>215</v>
      </c>
      <c r="O79" s="57">
        <v>46306.388645833336</v>
      </c>
      <c r="P79" s="57">
        <v>46308.503229166665</v>
      </c>
      <c r="Q79">
        <v>69408103</v>
      </c>
      <c r="S79">
        <v>172604214457</v>
      </c>
      <c r="T79" t="s">
        <v>4868</v>
      </c>
      <c r="U79" t="s">
        <v>4869</v>
      </c>
      <c r="V79" t="s">
        <v>4870</v>
      </c>
      <c r="Z79">
        <v>116.300802826881</v>
      </c>
      <c r="AA79">
        <v>-8.2345119637562902</v>
      </c>
      <c r="AB79" t="s">
        <v>4871</v>
      </c>
      <c r="AC79" t="s">
        <v>216</v>
      </c>
      <c r="AL79" t="s">
        <v>217</v>
      </c>
      <c r="AM79" t="s">
        <v>3547</v>
      </c>
      <c r="AN79" t="s">
        <v>6</v>
      </c>
      <c r="AO79" s="57">
        <v>46336.392500000002</v>
      </c>
      <c r="AP79" s="57">
        <v>46307.333333333336</v>
      </c>
      <c r="AR79" t="s">
        <v>14</v>
      </c>
      <c r="AS79" t="s">
        <v>814</v>
      </c>
      <c r="AT79" t="s">
        <v>230</v>
      </c>
      <c r="AV79" t="s">
        <v>5774</v>
      </c>
      <c r="AW79" t="s">
        <v>875</v>
      </c>
      <c r="AX79" t="s">
        <v>222</v>
      </c>
      <c r="BA79" s="57">
        <v>46307.333333333336</v>
      </c>
      <c r="BB79" t="s">
        <v>3547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1002639286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267</v>
      </c>
      <c r="I80" t="s">
        <v>212</v>
      </c>
      <c r="J80" t="s">
        <v>213</v>
      </c>
      <c r="K80" t="s">
        <v>149</v>
      </c>
      <c r="L80" t="s">
        <v>214</v>
      </c>
      <c r="M80" t="s">
        <v>1400</v>
      </c>
      <c r="N80" t="s">
        <v>215</v>
      </c>
      <c r="O80" s="57">
        <v>46311.318472222221</v>
      </c>
      <c r="P80" s="57">
        <v>46314.723124999997</v>
      </c>
      <c r="Q80">
        <v>69411075</v>
      </c>
      <c r="S80">
        <v>172604214504</v>
      </c>
      <c r="T80" t="s">
        <v>7955</v>
      </c>
      <c r="U80" t="s">
        <v>7956</v>
      </c>
      <c r="V80" t="s">
        <v>7957</v>
      </c>
      <c r="Z80">
        <v>116.5426046</v>
      </c>
      <c r="AA80">
        <v>-8.3843440999999999</v>
      </c>
      <c r="AB80" t="s">
        <v>7958</v>
      </c>
      <c r="AC80" t="s">
        <v>216</v>
      </c>
      <c r="AL80" t="s">
        <v>217</v>
      </c>
      <c r="AM80" t="s">
        <v>7959</v>
      </c>
      <c r="AN80" t="s">
        <v>6</v>
      </c>
      <c r="AO80" t="s">
        <v>7960</v>
      </c>
      <c r="AP80" s="57">
        <v>46313.625</v>
      </c>
      <c r="AR80" t="s">
        <v>14</v>
      </c>
      <c r="AS80" t="s">
        <v>814</v>
      </c>
      <c r="AT80" t="s">
        <v>230</v>
      </c>
      <c r="AV80" t="s">
        <v>9422</v>
      </c>
      <c r="AW80" t="s">
        <v>923</v>
      </c>
      <c r="AX80" t="s">
        <v>222</v>
      </c>
      <c r="BA80" s="57">
        <v>46313.625</v>
      </c>
      <c r="BB80" t="s">
        <v>7959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1002637742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267</v>
      </c>
      <c r="I81" t="s">
        <v>212</v>
      </c>
      <c r="J81" t="s">
        <v>213</v>
      </c>
      <c r="K81" t="s">
        <v>149</v>
      </c>
      <c r="M81" t="s">
        <v>224</v>
      </c>
      <c r="N81" t="s">
        <v>215</v>
      </c>
      <c r="O81" s="57">
        <v>46310.377604166664</v>
      </c>
      <c r="P81" s="57">
        <v>46311.337187500001</v>
      </c>
      <c r="Q81">
        <v>69410501</v>
      </c>
      <c r="S81">
        <v>172604214482</v>
      </c>
      <c r="T81" t="s">
        <v>7422</v>
      </c>
      <c r="U81" t="s">
        <v>7423</v>
      </c>
      <c r="V81" t="s">
        <v>7424</v>
      </c>
      <c r="Z81">
        <v>116.08707680000001</v>
      </c>
      <c r="AA81">
        <v>-8.3644508999999996</v>
      </c>
      <c r="AB81" t="s">
        <v>7425</v>
      </c>
      <c r="AC81" t="s">
        <v>283</v>
      </c>
      <c r="AL81" t="s">
        <v>217</v>
      </c>
      <c r="AM81" t="s">
        <v>7426</v>
      </c>
      <c r="AN81" t="s">
        <v>6</v>
      </c>
      <c r="AO81" t="s">
        <v>7427</v>
      </c>
      <c r="AP81" s="57">
        <v>46311.333333333336</v>
      </c>
      <c r="AR81" t="s">
        <v>18</v>
      </c>
      <c r="AS81" t="s">
        <v>814</v>
      </c>
      <c r="AT81" t="s">
        <v>230</v>
      </c>
      <c r="AV81" t="s">
        <v>226</v>
      </c>
      <c r="AW81" t="s">
        <v>3421</v>
      </c>
      <c r="AX81" t="s">
        <v>222</v>
      </c>
      <c r="BA81" s="57">
        <v>46311.333333333336</v>
      </c>
      <c r="BB81" t="s">
        <v>7426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1002640487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267</v>
      </c>
      <c r="I82" t="s">
        <v>212</v>
      </c>
      <c r="J82" t="s">
        <v>213</v>
      </c>
      <c r="K82" t="s">
        <v>149</v>
      </c>
      <c r="L82" t="s">
        <v>214</v>
      </c>
      <c r="M82" t="s">
        <v>224</v>
      </c>
      <c r="N82" t="s">
        <v>215</v>
      </c>
      <c r="O82" s="57">
        <v>46311.63449074074</v>
      </c>
      <c r="P82" s="57">
        <v>46314.478645833333</v>
      </c>
      <c r="Q82">
        <v>69411642</v>
      </c>
      <c r="S82">
        <v>172604214507</v>
      </c>
      <c r="T82" t="s">
        <v>7949</v>
      </c>
      <c r="U82" t="s">
        <v>7950</v>
      </c>
      <c r="V82" t="s">
        <v>7951</v>
      </c>
      <c r="Z82">
        <v>116.166550889611</v>
      </c>
      <c r="AA82">
        <v>-8.3826431356599098</v>
      </c>
      <c r="AB82" t="s">
        <v>7952</v>
      </c>
      <c r="AC82" t="s">
        <v>216</v>
      </c>
      <c r="AL82" t="s">
        <v>217</v>
      </c>
      <c r="AM82" t="s">
        <v>7953</v>
      </c>
      <c r="AN82" t="s">
        <v>6</v>
      </c>
      <c r="AO82" t="s">
        <v>7954</v>
      </c>
      <c r="AP82" s="57">
        <v>46314.458333333336</v>
      </c>
      <c r="AR82" t="s">
        <v>18</v>
      </c>
      <c r="AS82" t="s">
        <v>814</v>
      </c>
      <c r="AT82" t="s">
        <v>230</v>
      </c>
      <c r="AV82" t="s">
        <v>226</v>
      </c>
      <c r="AW82" t="s">
        <v>879</v>
      </c>
      <c r="AX82" t="s">
        <v>222</v>
      </c>
      <c r="BA82" s="57">
        <v>46314.458333333336</v>
      </c>
      <c r="BB82" t="s">
        <v>7953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1002645444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267</v>
      </c>
      <c r="I83" t="s">
        <v>212</v>
      </c>
      <c r="J83" t="s">
        <v>213</v>
      </c>
      <c r="K83" t="s">
        <v>149</v>
      </c>
      <c r="M83" t="s">
        <v>224</v>
      </c>
      <c r="N83" t="s">
        <v>215</v>
      </c>
      <c r="O83" s="57">
        <v>46315.559004629627</v>
      </c>
      <c r="P83" s="57">
        <v>46316.489178240743</v>
      </c>
      <c r="Q83">
        <v>69413771</v>
      </c>
      <c r="S83">
        <v>172604214530</v>
      </c>
      <c r="T83" t="s">
        <v>3140</v>
      </c>
      <c r="U83" t="s">
        <v>10132</v>
      </c>
      <c r="V83" t="s">
        <v>10133</v>
      </c>
      <c r="Z83">
        <v>116.107443</v>
      </c>
      <c r="AA83">
        <v>-8.393554</v>
      </c>
      <c r="AB83" t="s">
        <v>10134</v>
      </c>
      <c r="AC83" t="s">
        <v>229</v>
      </c>
      <c r="AL83" t="s">
        <v>217</v>
      </c>
      <c r="AM83" t="s">
        <v>10135</v>
      </c>
      <c r="AN83" t="s">
        <v>6</v>
      </c>
      <c r="AO83" t="s">
        <v>10136</v>
      </c>
      <c r="AP83" s="57">
        <v>46316.458333333336</v>
      </c>
      <c r="AR83" t="s">
        <v>18</v>
      </c>
      <c r="AS83" t="s">
        <v>814</v>
      </c>
      <c r="AT83" t="s">
        <v>230</v>
      </c>
      <c r="AV83" t="s">
        <v>226</v>
      </c>
      <c r="AW83" t="s">
        <v>1984</v>
      </c>
      <c r="AX83" t="s">
        <v>222</v>
      </c>
      <c r="BA83" s="57">
        <v>46316.458333333336</v>
      </c>
      <c r="BB83" t="s">
        <v>10135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1002635368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267</v>
      </c>
      <c r="I84" t="s">
        <v>212</v>
      </c>
      <c r="J84" t="s">
        <v>213</v>
      </c>
      <c r="K84" t="s">
        <v>149</v>
      </c>
      <c r="M84" t="s">
        <v>836</v>
      </c>
      <c r="N84" t="s">
        <v>215</v>
      </c>
      <c r="O84" s="57">
        <v>46308.632777777777</v>
      </c>
      <c r="P84" s="57">
        <v>46309.361770833333</v>
      </c>
      <c r="Q84">
        <v>69407080</v>
      </c>
      <c r="S84">
        <v>172604214471</v>
      </c>
      <c r="T84" t="s">
        <v>3715</v>
      </c>
      <c r="U84" t="s">
        <v>6613</v>
      </c>
      <c r="V84" t="s">
        <v>6614</v>
      </c>
      <c r="Z84">
        <v>116.0846475</v>
      </c>
      <c r="AA84">
        <v>-8.3593136999999995</v>
      </c>
      <c r="AB84" t="s">
        <v>3717</v>
      </c>
      <c r="AC84" t="s">
        <v>283</v>
      </c>
      <c r="AL84" t="s">
        <v>217</v>
      </c>
      <c r="AM84" t="s">
        <v>6615</v>
      </c>
      <c r="AN84" t="s">
        <v>6</v>
      </c>
      <c r="AO84" t="s">
        <v>6606</v>
      </c>
      <c r="AR84" t="s">
        <v>14</v>
      </c>
      <c r="AS84" t="s">
        <v>814</v>
      </c>
      <c r="AT84" t="s">
        <v>230</v>
      </c>
      <c r="AV84" t="s">
        <v>837</v>
      </c>
      <c r="AW84" t="s">
        <v>539</v>
      </c>
      <c r="AX84" t="s">
        <v>222</v>
      </c>
      <c r="BA84" s="57">
        <v>46308.291666666664</v>
      </c>
      <c r="BB84" t="s">
        <v>6615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1002618749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267</v>
      </c>
      <c r="I85" t="s">
        <v>212</v>
      </c>
      <c r="J85" t="s">
        <v>213</v>
      </c>
      <c r="K85" t="s">
        <v>149</v>
      </c>
      <c r="M85" t="s">
        <v>76</v>
      </c>
      <c r="N85" t="s">
        <v>215</v>
      </c>
      <c r="O85" s="57">
        <v>46296.73773148148</v>
      </c>
      <c r="P85" s="57">
        <v>46297.46565972222</v>
      </c>
      <c r="Q85">
        <v>69399006</v>
      </c>
      <c r="S85">
        <v>172604214410</v>
      </c>
      <c r="T85" t="s">
        <v>907</v>
      </c>
      <c r="U85" t="s">
        <v>957</v>
      </c>
      <c r="V85" t="s">
        <v>958</v>
      </c>
      <c r="Z85">
        <v>116.284406241482</v>
      </c>
      <c r="AA85">
        <v>-8.2657515630690597</v>
      </c>
      <c r="AB85" t="s">
        <v>908</v>
      </c>
      <c r="AC85" t="s">
        <v>216</v>
      </c>
      <c r="AL85" t="s">
        <v>217</v>
      </c>
      <c r="AM85" t="s">
        <v>959</v>
      </c>
      <c r="AN85" t="s">
        <v>6</v>
      </c>
      <c r="AO85" s="57">
        <v>46032.746898148151</v>
      </c>
      <c r="AR85" t="s">
        <v>218</v>
      </c>
      <c r="AS85" t="s">
        <v>814</v>
      </c>
      <c r="AT85" t="s">
        <v>342</v>
      </c>
      <c r="AU85">
        <v>20261002</v>
      </c>
      <c r="AV85" t="s">
        <v>221</v>
      </c>
      <c r="AW85" t="s">
        <v>559</v>
      </c>
      <c r="AX85" t="s">
        <v>222</v>
      </c>
      <c r="BA85" s="57">
        <v>46296.291666666664</v>
      </c>
      <c r="BB85" t="s">
        <v>959</v>
      </c>
      <c r="BC85">
        <v>2026</v>
      </c>
      <c r="BD85">
        <v>10</v>
      </c>
      <c r="BE85">
        <v>2</v>
      </c>
      <c r="BF85" s="6">
        <f t="shared" si="3"/>
        <v>46297</v>
      </c>
      <c r="BG85">
        <f t="shared" si="4"/>
        <v>0.70833333333575865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1002620615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267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46297.752349537041</v>
      </c>
      <c r="P86" s="57">
        <v>46297.810706018521</v>
      </c>
      <c r="Q86">
        <v>69400343</v>
      </c>
      <c r="S86">
        <v>172604214412</v>
      </c>
      <c r="T86" t="s">
        <v>1468</v>
      </c>
      <c r="U86" t="s">
        <v>1469</v>
      </c>
      <c r="V86" t="s">
        <v>1470</v>
      </c>
      <c r="Z86">
        <v>116.49837970999801</v>
      </c>
      <c r="AA86">
        <v>-8.3339065777651005</v>
      </c>
      <c r="AB86" t="s">
        <v>1471</v>
      </c>
      <c r="AC86" t="s">
        <v>283</v>
      </c>
      <c r="AL86" t="s">
        <v>217</v>
      </c>
      <c r="AM86" t="s">
        <v>1472</v>
      </c>
      <c r="AN86" t="s">
        <v>6</v>
      </c>
      <c r="AO86" s="57">
        <v>46063.757476851853</v>
      </c>
      <c r="AR86" t="s">
        <v>218</v>
      </c>
      <c r="AS86" t="s">
        <v>814</v>
      </c>
      <c r="AT86" t="s">
        <v>230</v>
      </c>
      <c r="AU86">
        <v>20261002</v>
      </c>
      <c r="AV86" t="s">
        <v>221</v>
      </c>
      <c r="AW86" t="s">
        <v>1473</v>
      </c>
      <c r="AX86" t="s">
        <v>222</v>
      </c>
      <c r="BA86" s="57">
        <v>46297.291666666664</v>
      </c>
      <c r="BB86" t="s">
        <v>1472</v>
      </c>
      <c r="BC86">
        <v>2026</v>
      </c>
      <c r="BD86">
        <v>10</v>
      </c>
      <c r="BE86">
        <v>2</v>
      </c>
      <c r="BF86" s="6">
        <f t="shared" si="3"/>
        <v>46297</v>
      </c>
      <c r="BG86">
        <f t="shared" si="4"/>
        <v>-0.29166666666424135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1002622466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267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46300.568576388891</v>
      </c>
      <c r="P87" s="57">
        <v>46300.599675925929</v>
      </c>
      <c r="Q87">
        <v>69403674</v>
      </c>
      <c r="S87">
        <v>172604214292</v>
      </c>
      <c r="T87" t="s">
        <v>1463</v>
      </c>
      <c r="U87" t="s">
        <v>2515</v>
      </c>
      <c r="V87" t="s">
        <v>2516</v>
      </c>
      <c r="Z87">
        <v>116.0959276</v>
      </c>
      <c r="AA87">
        <v>-8.4186340000000008</v>
      </c>
      <c r="AB87" t="s">
        <v>1466</v>
      </c>
      <c r="AC87" t="s">
        <v>216</v>
      </c>
      <c r="AL87" t="s">
        <v>217</v>
      </c>
      <c r="AM87" t="s">
        <v>2517</v>
      </c>
      <c r="AN87" t="s">
        <v>6</v>
      </c>
      <c r="AO87" s="57">
        <v>46152.569618055553</v>
      </c>
      <c r="AR87" t="s">
        <v>218</v>
      </c>
      <c r="AS87" t="s">
        <v>814</v>
      </c>
      <c r="AT87" t="s">
        <v>230</v>
      </c>
      <c r="AU87">
        <v>20261005</v>
      </c>
      <c r="AV87" t="s">
        <v>221</v>
      </c>
      <c r="AW87" t="s">
        <v>540</v>
      </c>
      <c r="AX87" t="s">
        <v>222</v>
      </c>
      <c r="BA87" s="57">
        <v>46300.291666666664</v>
      </c>
      <c r="BB87" t="s">
        <v>2517</v>
      </c>
      <c r="BC87">
        <v>2026</v>
      </c>
      <c r="BD87">
        <v>10</v>
      </c>
      <c r="BE87">
        <v>5</v>
      </c>
      <c r="BF87" s="6">
        <f t="shared" si="3"/>
        <v>46300</v>
      </c>
      <c r="BG87">
        <f t="shared" si="4"/>
        <v>-0.29166666666424135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1002621878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267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46300.423622685186</v>
      </c>
      <c r="P88" s="57">
        <v>46300.537870370368</v>
      </c>
      <c r="Q88">
        <v>69401070</v>
      </c>
      <c r="S88">
        <v>172604214422</v>
      </c>
      <c r="T88" t="s">
        <v>2518</v>
      </c>
      <c r="U88" t="s">
        <v>2519</v>
      </c>
      <c r="V88" t="s">
        <v>2520</v>
      </c>
      <c r="Z88">
        <v>116.545543672969</v>
      </c>
      <c r="AA88">
        <v>-8.38375397798535</v>
      </c>
      <c r="AB88" t="s">
        <v>2521</v>
      </c>
      <c r="AC88" t="s">
        <v>216</v>
      </c>
      <c r="AL88" t="s">
        <v>217</v>
      </c>
      <c r="AM88" t="s">
        <v>2522</v>
      </c>
      <c r="AN88" t="s">
        <v>6</v>
      </c>
      <c r="AO88" s="57">
        <v>46152.444537037038</v>
      </c>
      <c r="AR88" t="s">
        <v>218</v>
      </c>
      <c r="AS88" t="s">
        <v>814</v>
      </c>
      <c r="AT88" t="s">
        <v>230</v>
      </c>
      <c r="AU88">
        <v>20261005</v>
      </c>
      <c r="AV88" t="s">
        <v>221</v>
      </c>
      <c r="AW88" t="s">
        <v>540</v>
      </c>
      <c r="AX88" t="s">
        <v>222</v>
      </c>
      <c r="BA88" s="57">
        <v>46300.291666666664</v>
      </c>
      <c r="BB88" t="s">
        <v>2522</v>
      </c>
      <c r="BC88">
        <v>2026</v>
      </c>
      <c r="BD88">
        <v>10</v>
      </c>
      <c r="BE88">
        <v>5</v>
      </c>
      <c r="BF88" s="6">
        <f t="shared" si="3"/>
        <v>46300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1002624449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267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46301.582604166666</v>
      </c>
      <c r="P89" s="57">
        <v>46304.702905092592</v>
      </c>
      <c r="Q89">
        <v>69405087</v>
      </c>
      <c r="S89">
        <v>172604214434</v>
      </c>
      <c r="T89" t="s">
        <v>3140</v>
      </c>
      <c r="U89" t="s">
        <v>3141</v>
      </c>
      <c r="V89" t="s">
        <v>3142</v>
      </c>
      <c r="Z89">
        <v>116.1936431</v>
      </c>
      <c r="AA89">
        <v>-8.3315918999999994</v>
      </c>
      <c r="AB89" t="s">
        <v>3143</v>
      </c>
      <c r="AC89" t="s">
        <v>229</v>
      </c>
      <c r="AL89" t="s">
        <v>217</v>
      </c>
      <c r="AM89" t="s">
        <v>3144</v>
      </c>
      <c r="AN89" t="s">
        <v>6</v>
      </c>
      <c r="AO89" s="57">
        <v>46183.601145833331</v>
      </c>
      <c r="AP89" s="57">
        <v>46303.458333333336</v>
      </c>
      <c r="AR89" t="s">
        <v>218</v>
      </c>
      <c r="AS89" t="s">
        <v>814</v>
      </c>
      <c r="AT89" t="s">
        <v>230</v>
      </c>
      <c r="AU89">
        <v>20261009</v>
      </c>
      <c r="AV89" t="s">
        <v>221</v>
      </c>
      <c r="AW89" t="s">
        <v>1984</v>
      </c>
      <c r="AX89" t="s">
        <v>222</v>
      </c>
      <c r="BA89" s="57">
        <v>46303.458333333336</v>
      </c>
      <c r="BB89" t="s">
        <v>3144</v>
      </c>
      <c r="BC89">
        <v>2026</v>
      </c>
      <c r="BD89">
        <v>10</v>
      </c>
      <c r="BE89">
        <v>9</v>
      </c>
      <c r="BF89" s="6">
        <f t="shared" si="3"/>
        <v>46304</v>
      </c>
      <c r="BG89">
        <f t="shared" si="4"/>
        <v>0.54166666666424135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1002628707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267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46304.307395833333</v>
      </c>
      <c r="P90" s="57">
        <v>46304.656724537039</v>
      </c>
      <c r="Q90">
        <v>69406921</v>
      </c>
      <c r="S90">
        <v>172604214446</v>
      </c>
      <c r="T90" t="s">
        <v>4846</v>
      </c>
      <c r="U90" t="s">
        <v>4847</v>
      </c>
      <c r="V90" t="s">
        <v>4848</v>
      </c>
      <c r="Z90">
        <v>116.260830611857</v>
      </c>
      <c r="AA90">
        <v>-8.2561354283441997</v>
      </c>
      <c r="AB90" t="s">
        <v>4849</v>
      </c>
      <c r="AC90" t="s">
        <v>235</v>
      </c>
      <c r="AL90" t="s">
        <v>217</v>
      </c>
      <c r="AM90" t="s">
        <v>4850</v>
      </c>
      <c r="AN90" t="s">
        <v>6</v>
      </c>
      <c r="AO90" s="57">
        <v>46275.320092592592</v>
      </c>
      <c r="AP90" s="57">
        <v>46305.333333333336</v>
      </c>
      <c r="AR90" t="s">
        <v>218</v>
      </c>
      <c r="AS90" t="s">
        <v>814</v>
      </c>
      <c r="AT90" t="s">
        <v>230</v>
      </c>
      <c r="AU90">
        <v>20261009</v>
      </c>
      <c r="AV90" t="s">
        <v>221</v>
      </c>
      <c r="AW90" t="s">
        <v>877</v>
      </c>
      <c r="AX90" t="s">
        <v>222</v>
      </c>
      <c r="BA90" s="57">
        <v>46305.333333333336</v>
      </c>
      <c r="BB90" t="s">
        <v>4850</v>
      </c>
      <c r="BC90">
        <v>2026</v>
      </c>
      <c r="BD90">
        <v>10</v>
      </c>
      <c r="BE90">
        <v>9</v>
      </c>
      <c r="BF90" s="6">
        <f t="shared" si="3"/>
        <v>46304</v>
      </c>
      <c r="BG90">
        <f t="shared" si="4"/>
        <v>-1.3333333333357587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1002628980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267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46304.401134259257</v>
      </c>
      <c r="P91" s="57">
        <v>46308.476805555554</v>
      </c>
      <c r="Q91">
        <v>69407069</v>
      </c>
      <c r="S91">
        <v>172604214447</v>
      </c>
      <c r="T91" t="s">
        <v>4858</v>
      </c>
      <c r="U91" t="s">
        <v>4859</v>
      </c>
      <c r="V91" t="s">
        <v>4860</v>
      </c>
      <c r="Z91">
        <v>116.0794964</v>
      </c>
      <c r="AA91">
        <v>-8.4057028999999996</v>
      </c>
      <c r="AB91" t="s">
        <v>4861</v>
      </c>
      <c r="AC91" t="s">
        <v>229</v>
      </c>
      <c r="AL91" t="s">
        <v>217</v>
      </c>
      <c r="AM91" t="s">
        <v>4862</v>
      </c>
      <c r="AN91" t="s">
        <v>6</v>
      </c>
      <c r="AO91" s="57">
        <v>46275.402615740742</v>
      </c>
      <c r="AP91" s="57">
        <v>46305.333333333336</v>
      </c>
      <c r="AR91" t="s">
        <v>218</v>
      </c>
      <c r="AS91" t="s">
        <v>814</v>
      </c>
      <c r="AT91" t="s">
        <v>230</v>
      </c>
      <c r="AU91">
        <v>20261013</v>
      </c>
      <c r="AV91" t="s">
        <v>221</v>
      </c>
      <c r="AW91" t="s">
        <v>1830</v>
      </c>
      <c r="AX91" t="s">
        <v>222</v>
      </c>
      <c r="BA91" s="57">
        <v>46305.333333333336</v>
      </c>
      <c r="BB91" t="s">
        <v>4862</v>
      </c>
      <c r="BC91">
        <v>2026</v>
      </c>
      <c r="BD91">
        <v>10</v>
      </c>
      <c r="BE91">
        <v>13</v>
      </c>
      <c r="BF91" s="6">
        <f t="shared" si="3"/>
        <v>46308</v>
      </c>
      <c r="BG91">
        <f t="shared" si="4"/>
        <v>2.6666666666642413</v>
      </c>
      <c r="BH91" t="str">
        <f t="shared" si="5"/>
        <v>NOT COMPLY</v>
      </c>
      <c r="BI91" t="str">
        <f>VLOOKUP(H91,Sheet2!$A$1:$B$270,2,FALSE)</f>
        <v>SELONG</v>
      </c>
    </row>
    <row r="92" spans="1:61">
      <c r="A92">
        <v>91</v>
      </c>
      <c r="B92">
        <v>1002630853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267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46305.509432870371</v>
      </c>
      <c r="P92" s="57">
        <v>46307.352256944447</v>
      </c>
      <c r="Q92">
        <v>69407849</v>
      </c>
      <c r="S92">
        <v>172604214456</v>
      </c>
      <c r="T92" t="s">
        <v>4851</v>
      </c>
      <c r="U92" t="s">
        <v>4852</v>
      </c>
      <c r="V92" t="s">
        <v>4853</v>
      </c>
      <c r="Z92">
        <v>116.177288778126</v>
      </c>
      <c r="AA92">
        <v>-8.3572023527801793</v>
      </c>
      <c r="AB92" t="s">
        <v>4854</v>
      </c>
      <c r="AC92" t="s">
        <v>216</v>
      </c>
      <c r="AL92" t="s">
        <v>217</v>
      </c>
      <c r="AM92" t="s">
        <v>4855</v>
      </c>
      <c r="AN92" t="s">
        <v>6</v>
      </c>
      <c r="AO92" s="57">
        <v>46305.517337962963</v>
      </c>
      <c r="AP92" s="57">
        <v>46306.458333333336</v>
      </c>
      <c r="AR92" t="s">
        <v>218</v>
      </c>
      <c r="AS92" t="s">
        <v>814</v>
      </c>
      <c r="AT92" t="s">
        <v>230</v>
      </c>
      <c r="AU92">
        <v>20261012</v>
      </c>
      <c r="AV92" t="s">
        <v>221</v>
      </c>
      <c r="AW92" t="s">
        <v>923</v>
      </c>
      <c r="AX92" t="s">
        <v>222</v>
      </c>
      <c r="BA92" s="57">
        <v>46306.458333333336</v>
      </c>
      <c r="BB92" t="s">
        <v>4855</v>
      </c>
      <c r="BC92">
        <v>2026</v>
      </c>
      <c r="BD92">
        <v>10</v>
      </c>
      <c r="BE92">
        <v>12</v>
      </c>
      <c r="BF92" s="6">
        <f t="shared" si="3"/>
        <v>46307</v>
      </c>
      <c r="BG92">
        <f t="shared" si="4"/>
        <v>0.54166666666424135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1002631424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267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46306.399780092594</v>
      </c>
      <c r="P93" s="57">
        <v>46310.472615740742</v>
      </c>
      <c r="Q93">
        <v>69408116</v>
      </c>
      <c r="S93">
        <v>172604214458</v>
      </c>
      <c r="T93" t="s">
        <v>4863</v>
      </c>
      <c r="U93" t="s">
        <v>4864</v>
      </c>
      <c r="V93" t="s">
        <v>4865</v>
      </c>
      <c r="Z93">
        <v>116.039772</v>
      </c>
      <c r="AA93">
        <v>-8.3552409999999995</v>
      </c>
      <c r="AB93" t="s">
        <v>4866</v>
      </c>
      <c r="AC93" t="s">
        <v>235</v>
      </c>
      <c r="AL93" t="s">
        <v>217</v>
      </c>
      <c r="AM93" t="s">
        <v>4867</v>
      </c>
      <c r="AN93" t="s">
        <v>6</v>
      </c>
      <c r="AO93" s="57">
        <v>46336.403043981481</v>
      </c>
      <c r="AP93" s="57">
        <v>46307.333333333336</v>
      </c>
      <c r="AR93" t="s">
        <v>218</v>
      </c>
      <c r="AS93" t="s">
        <v>814</v>
      </c>
      <c r="AT93" t="s">
        <v>230</v>
      </c>
      <c r="AU93">
        <v>20261015</v>
      </c>
      <c r="AV93" t="s">
        <v>221</v>
      </c>
      <c r="AW93" t="s">
        <v>875</v>
      </c>
      <c r="AX93" t="s">
        <v>222</v>
      </c>
      <c r="BA93" s="57">
        <v>46307.333333333336</v>
      </c>
      <c r="BB93" t="s">
        <v>4867</v>
      </c>
      <c r="BC93">
        <v>2026</v>
      </c>
      <c r="BD93">
        <v>10</v>
      </c>
      <c r="BE93">
        <v>15</v>
      </c>
      <c r="BF93" s="6">
        <f t="shared" si="3"/>
        <v>46310</v>
      </c>
      <c r="BG93">
        <f t="shared" si="4"/>
        <v>2.6666666666642413</v>
      </c>
      <c r="BH93" t="str">
        <f t="shared" si="5"/>
        <v>NOT COMPLY</v>
      </c>
      <c r="BI93" t="str">
        <f>VLOOKUP(H93,Sheet2!$A$1:$B$270,2,FALSE)</f>
        <v>SELONG</v>
      </c>
    </row>
    <row r="94" spans="1:61">
      <c r="A94">
        <v>93</v>
      </c>
      <c r="B94">
        <v>1002635837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267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46308.77207175926</v>
      </c>
      <c r="P94" s="57">
        <v>46309.358622685184</v>
      </c>
      <c r="Q94">
        <v>69405999</v>
      </c>
      <c r="S94">
        <v>172604214474</v>
      </c>
      <c r="T94" t="s">
        <v>3718</v>
      </c>
      <c r="U94" t="s">
        <v>6607</v>
      </c>
      <c r="V94" t="s">
        <v>6608</v>
      </c>
      <c r="Z94">
        <v>116.039900182336</v>
      </c>
      <c r="AA94">
        <v>-8.3482528789665693</v>
      </c>
      <c r="AB94" t="s">
        <v>3721</v>
      </c>
      <c r="AC94" t="s">
        <v>216</v>
      </c>
      <c r="AL94" t="s">
        <v>217</v>
      </c>
      <c r="AM94" t="s">
        <v>6609</v>
      </c>
      <c r="AN94" t="s">
        <v>6</v>
      </c>
      <c r="AO94" t="s">
        <v>6610</v>
      </c>
      <c r="AR94" t="s">
        <v>218</v>
      </c>
      <c r="AS94" t="s">
        <v>814</v>
      </c>
      <c r="AT94" t="s">
        <v>230</v>
      </c>
      <c r="AU94">
        <v>20261014</v>
      </c>
      <c r="AV94" t="s">
        <v>221</v>
      </c>
      <c r="AW94" t="s">
        <v>1748</v>
      </c>
      <c r="AX94" t="s">
        <v>222</v>
      </c>
      <c r="BA94" s="57">
        <v>46308.291666666664</v>
      </c>
      <c r="BB94" t="s">
        <v>6609</v>
      </c>
      <c r="BC94">
        <v>2026</v>
      </c>
      <c r="BD94">
        <v>10</v>
      </c>
      <c r="BE94">
        <v>14</v>
      </c>
      <c r="BF94" s="6">
        <f t="shared" si="3"/>
        <v>46309</v>
      </c>
      <c r="BG94">
        <f t="shared" si="4"/>
        <v>0.70833333333575865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1002634815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267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46308.503240740742</v>
      </c>
      <c r="P95" s="57">
        <v>46308.533576388887</v>
      </c>
      <c r="Q95">
        <v>69408103</v>
      </c>
      <c r="S95">
        <v>172604214470</v>
      </c>
      <c r="T95" t="s">
        <v>4868</v>
      </c>
      <c r="U95" t="s">
        <v>5771</v>
      </c>
      <c r="V95" t="s">
        <v>5772</v>
      </c>
      <c r="Z95">
        <v>116.305021409443</v>
      </c>
      <c r="AA95">
        <v>-8.23195757578954</v>
      </c>
      <c r="AB95" t="s">
        <v>4871</v>
      </c>
      <c r="AC95" t="s">
        <v>216</v>
      </c>
      <c r="AL95" t="s">
        <v>217</v>
      </c>
      <c r="AM95" t="s">
        <v>5773</v>
      </c>
      <c r="AN95" t="s">
        <v>6</v>
      </c>
      <c r="AO95" t="s">
        <v>5759</v>
      </c>
      <c r="AR95" t="s">
        <v>218</v>
      </c>
      <c r="AS95" t="s">
        <v>814</v>
      </c>
      <c r="AT95" t="s">
        <v>230</v>
      </c>
      <c r="AU95">
        <v>20261013</v>
      </c>
      <c r="AV95" t="s">
        <v>221</v>
      </c>
      <c r="AW95" t="s">
        <v>539</v>
      </c>
      <c r="AX95" t="s">
        <v>222</v>
      </c>
      <c r="BA95" s="57">
        <v>46308.291666666664</v>
      </c>
      <c r="BB95" t="s">
        <v>5773</v>
      </c>
      <c r="BC95">
        <v>2026</v>
      </c>
      <c r="BD95">
        <v>10</v>
      </c>
      <c r="BE95">
        <v>13</v>
      </c>
      <c r="BF95" s="6">
        <f t="shared" si="3"/>
        <v>46308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1002636062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267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46309.375335648147</v>
      </c>
      <c r="P96" s="57">
        <v>46309.769803240742</v>
      </c>
      <c r="Q96">
        <v>69407080</v>
      </c>
      <c r="S96">
        <v>172604214475</v>
      </c>
      <c r="T96" t="s">
        <v>3715</v>
      </c>
      <c r="U96" t="s">
        <v>6613</v>
      </c>
      <c r="V96" t="s">
        <v>6857</v>
      </c>
      <c r="Z96">
        <v>116.084694045158</v>
      </c>
      <c r="AA96">
        <v>-8.3593654604841205</v>
      </c>
      <c r="AB96" t="s">
        <v>3717</v>
      </c>
      <c r="AC96" t="s">
        <v>283</v>
      </c>
      <c r="AL96" t="s">
        <v>217</v>
      </c>
      <c r="AM96" t="s">
        <v>6615</v>
      </c>
      <c r="AN96" t="s">
        <v>6</v>
      </c>
      <c r="AO96" t="s">
        <v>6858</v>
      </c>
      <c r="AR96" t="s">
        <v>218</v>
      </c>
      <c r="AS96" t="s">
        <v>814</v>
      </c>
      <c r="AT96" t="s">
        <v>230</v>
      </c>
      <c r="AU96">
        <v>20261014</v>
      </c>
      <c r="AV96" t="s">
        <v>221</v>
      </c>
      <c r="AW96" t="s">
        <v>541</v>
      </c>
      <c r="AX96" t="s">
        <v>222</v>
      </c>
      <c r="BA96" s="57">
        <v>46309.291666666664</v>
      </c>
      <c r="BB96" t="s">
        <v>6615</v>
      </c>
      <c r="BC96">
        <v>2026</v>
      </c>
      <c r="BD96">
        <v>10</v>
      </c>
      <c r="BE96">
        <v>14</v>
      </c>
      <c r="BF96" s="6">
        <f t="shared" si="3"/>
        <v>46309</v>
      </c>
      <c r="BG96">
        <f t="shared" si="4"/>
        <v>-0.29166666666424135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1002636811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267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46309.567870370367</v>
      </c>
      <c r="P97" s="57">
        <v>46309.785162037035</v>
      </c>
      <c r="Q97">
        <v>69405861</v>
      </c>
      <c r="S97">
        <v>172604214476</v>
      </c>
      <c r="T97" t="s">
        <v>3723</v>
      </c>
      <c r="U97" t="s">
        <v>3716</v>
      </c>
      <c r="V97" t="s">
        <v>6859</v>
      </c>
      <c r="Z97">
        <v>116.078</v>
      </c>
      <c r="AA97">
        <v>-8.3637099999999993</v>
      </c>
      <c r="AB97" t="s">
        <v>3724</v>
      </c>
      <c r="AC97" t="s">
        <v>283</v>
      </c>
      <c r="AL97" t="s">
        <v>217</v>
      </c>
      <c r="AM97" t="s">
        <v>6860</v>
      </c>
      <c r="AN97" t="s">
        <v>6</v>
      </c>
      <c r="AO97" t="s">
        <v>6861</v>
      </c>
      <c r="AR97" t="s">
        <v>218</v>
      </c>
      <c r="AS97" t="s">
        <v>814</v>
      </c>
      <c r="AT97" t="s">
        <v>230</v>
      </c>
      <c r="AU97">
        <v>20261014</v>
      </c>
      <c r="AV97" t="s">
        <v>221</v>
      </c>
      <c r="AW97" t="s">
        <v>540</v>
      </c>
      <c r="AX97" t="s">
        <v>222</v>
      </c>
      <c r="BA97" s="57">
        <v>46309.291666666664</v>
      </c>
      <c r="BB97" t="s">
        <v>6860</v>
      </c>
      <c r="BC97">
        <v>2026</v>
      </c>
      <c r="BD97">
        <v>10</v>
      </c>
      <c r="BE97">
        <v>14</v>
      </c>
      <c r="BF97" s="6">
        <f t="shared" si="3"/>
        <v>46309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1002637829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267</v>
      </c>
      <c r="I98" t="s">
        <v>212</v>
      </c>
      <c r="J98" t="s">
        <v>213</v>
      </c>
      <c r="K98" t="s">
        <v>149</v>
      </c>
      <c r="L98" t="s">
        <v>214</v>
      </c>
      <c r="M98" t="s">
        <v>76</v>
      </c>
      <c r="N98" t="s">
        <v>215</v>
      </c>
      <c r="O98" s="57">
        <v>46310.394849537035</v>
      </c>
      <c r="P98" s="57">
        <v>46315.659675925926</v>
      </c>
      <c r="Q98">
        <v>69410554</v>
      </c>
      <c r="S98">
        <v>172604214483</v>
      </c>
      <c r="T98" t="s">
        <v>7416</v>
      </c>
      <c r="U98" t="s">
        <v>7417</v>
      </c>
      <c r="V98" t="s">
        <v>7418</v>
      </c>
      <c r="Z98">
        <v>116.05391299999999</v>
      </c>
      <c r="AA98">
        <v>-8.4101392999999902</v>
      </c>
      <c r="AB98" t="s">
        <v>7419</v>
      </c>
      <c r="AC98" t="s">
        <v>216</v>
      </c>
      <c r="AL98" t="s">
        <v>217</v>
      </c>
      <c r="AM98" t="s">
        <v>7420</v>
      </c>
      <c r="AN98" t="s">
        <v>6</v>
      </c>
      <c r="AO98" t="s">
        <v>7421</v>
      </c>
      <c r="AP98" s="57">
        <v>46311.333333333336</v>
      </c>
      <c r="AR98" t="s">
        <v>218</v>
      </c>
      <c r="AS98" t="s">
        <v>814</v>
      </c>
      <c r="AT98" t="s">
        <v>230</v>
      </c>
      <c r="AU98">
        <v>20261020</v>
      </c>
      <c r="AV98" t="s">
        <v>221</v>
      </c>
      <c r="AW98" t="s">
        <v>875</v>
      </c>
      <c r="AX98" t="s">
        <v>222</v>
      </c>
      <c r="BA98" s="57">
        <v>46311.333333333336</v>
      </c>
      <c r="BB98" t="s">
        <v>7420</v>
      </c>
      <c r="BC98">
        <v>2026</v>
      </c>
      <c r="BD98">
        <v>10</v>
      </c>
      <c r="BE98">
        <v>20</v>
      </c>
      <c r="BF98" s="6">
        <f t="shared" si="3"/>
        <v>46315</v>
      </c>
      <c r="BG98">
        <f t="shared" si="4"/>
        <v>3.6666666666642413</v>
      </c>
      <c r="BH98" t="str">
        <f t="shared" si="5"/>
        <v>NOT COMPLY</v>
      </c>
      <c r="BI98" t="str">
        <f>VLOOKUP(H98,Sheet2!$A$1:$B$270,2,FALSE)</f>
        <v>SELONG</v>
      </c>
    </row>
    <row r="99" spans="1:61">
      <c r="A99">
        <v>98</v>
      </c>
      <c r="B99">
        <v>1002641434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267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46312.593530092592</v>
      </c>
      <c r="P99" s="57">
        <v>46315.405162037037</v>
      </c>
      <c r="Q99">
        <v>69412110</v>
      </c>
      <c r="S99">
        <v>172604214353</v>
      </c>
      <c r="T99" t="s">
        <v>7961</v>
      </c>
      <c r="U99" t="s">
        <v>7962</v>
      </c>
      <c r="V99" t="s">
        <v>7963</v>
      </c>
      <c r="Z99">
        <v>116.183786821065</v>
      </c>
      <c r="AA99">
        <v>-8.3422110274514196</v>
      </c>
      <c r="AB99" t="s">
        <v>7964</v>
      </c>
      <c r="AC99" t="s">
        <v>216</v>
      </c>
      <c r="AL99" t="s">
        <v>217</v>
      </c>
      <c r="AM99" t="s">
        <v>7965</v>
      </c>
      <c r="AN99" t="s">
        <v>6</v>
      </c>
      <c r="AO99" t="s">
        <v>7966</v>
      </c>
      <c r="AP99" s="57">
        <v>46315.333333333336</v>
      </c>
      <c r="AR99" t="s">
        <v>218</v>
      </c>
      <c r="AS99" t="s">
        <v>814</v>
      </c>
      <c r="AT99" t="s">
        <v>230</v>
      </c>
      <c r="AU99">
        <v>20261020</v>
      </c>
      <c r="AV99" t="s">
        <v>221</v>
      </c>
      <c r="AW99" t="s">
        <v>875</v>
      </c>
      <c r="AX99" t="s">
        <v>222</v>
      </c>
      <c r="BA99" s="57">
        <v>46315.333333333336</v>
      </c>
      <c r="BB99" t="s">
        <v>7965</v>
      </c>
      <c r="BC99">
        <v>2026</v>
      </c>
      <c r="BD99">
        <v>10</v>
      </c>
      <c r="BE99">
        <v>20</v>
      </c>
      <c r="BF99" s="6">
        <f t="shared" si="3"/>
        <v>46315</v>
      </c>
      <c r="BG99">
        <f t="shared" si="4"/>
        <v>-0.33333333333575865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1002644194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267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46314.723136574074</v>
      </c>
      <c r="P100" s="57">
        <v>46315.459074074075</v>
      </c>
      <c r="Q100">
        <v>69411075</v>
      </c>
      <c r="S100">
        <v>172604214527</v>
      </c>
      <c r="T100" t="s">
        <v>7955</v>
      </c>
      <c r="U100" t="s">
        <v>9423</v>
      </c>
      <c r="V100" t="s">
        <v>9424</v>
      </c>
      <c r="Z100">
        <v>116.54409</v>
      </c>
      <c r="AA100">
        <v>-8.3841648000000006</v>
      </c>
      <c r="AB100" t="s">
        <v>7958</v>
      </c>
      <c r="AC100" t="s">
        <v>216</v>
      </c>
      <c r="AL100" t="s">
        <v>217</v>
      </c>
      <c r="AM100" t="s">
        <v>9425</v>
      </c>
      <c r="AN100" t="s">
        <v>6</v>
      </c>
      <c r="AO100" t="s">
        <v>9426</v>
      </c>
      <c r="AR100" t="s">
        <v>218</v>
      </c>
      <c r="AS100" t="s">
        <v>814</v>
      </c>
      <c r="AT100" t="s">
        <v>230</v>
      </c>
      <c r="AU100">
        <v>20261020</v>
      </c>
      <c r="AV100" t="s">
        <v>221</v>
      </c>
      <c r="AW100" t="s">
        <v>9427</v>
      </c>
      <c r="AX100" t="s">
        <v>222</v>
      </c>
      <c r="BA100" s="57">
        <v>46314.291666666664</v>
      </c>
      <c r="BB100" t="s">
        <v>9425</v>
      </c>
      <c r="BC100">
        <v>2026</v>
      </c>
      <c r="BD100">
        <v>10</v>
      </c>
      <c r="BE100">
        <v>20</v>
      </c>
      <c r="BF100" s="6">
        <f t="shared" si="3"/>
        <v>46315</v>
      </c>
      <c r="BG100">
        <f t="shared" si="4"/>
        <v>0.70833333333575865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1002626134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267</v>
      </c>
      <c r="I101" t="s">
        <v>212</v>
      </c>
      <c r="J101" t="s">
        <v>213</v>
      </c>
      <c r="K101" t="s">
        <v>149</v>
      </c>
      <c r="M101" t="s">
        <v>1625</v>
      </c>
      <c r="N101" t="s">
        <v>215</v>
      </c>
      <c r="O101" s="57">
        <v>46302.563113425924</v>
      </c>
      <c r="P101" s="57">
        <v>46303.757800925923</v>
      </c>
      <c r="Q101">
        <v>69405834</v>
      </c>
      <c r="S101">
        <v>172604214438</v>
      </c>
      <c r="T101" t="s">
        <v>3715</v>
      </c>
      <c r="U101" t="s">
        <v>3716</v>
      </c>
      <c r="Z101">
        <v>116.0779684</v>
      </c>
      <c r="AA101">
        <v>-8.3636707000000001</v>
      </c>
      <c r="AB101" t="s">
        <v>3717</v>
      </c>
      <c r="AC101" t="s">
        <v>283</v>
      </c>
      <c r="AO101" s="57">
        <v>46213.56962962963</v>
      </c>
      <c r="AR101" t="s">
        <v>1630</v>
      </c>
      <c r="AS101" t="s">
        <v>814</v>
      </c>
      <c r="AT101" t="s">
        <v>230</v>
      </c>
      <c r="AV101" t="s">
        <v>4453</v>
      </c>
      <c r="AW101" t="s">
        <v>540</v>
      </c>
      <c r="AX101" t="s">
        <v>222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1002622051</v>
      </c>
      <c r="C102">
        <v>3</v>
      </c>
      <c r="D102" t="s">
        <v>45</v>
      </c>
      <c r="E102">
        <v>5</v>
      </c>
      <c r="F102" t="s">
        <v>210</v>
      </c>
      <c r="G102" t="s">
        <v>112</v>
      </c>
      <c r="H102" t="s">
        <v>262</v>
      </c>
      <c r="I102" t="s">
        <v>212</v>
      </c>
      <c r="J102" t="s">
        <v>213</v>
      </c>
      <c r="K102" t="s">
        <v>149</v>
      </c>
      <c r="L102" t="s">
        <v>214</v>
      </c>
      <c r="M102" t="s">
        <v>1400</v>
      </c>
      <c r="N102" t="s">
        <v>215</v>
      </c>
      <c r="O102" s="57">
        <v>46300.454745370371</v>
      </c>
      <c r="P102" s="57">
        <v>46303.52375</v>
      </c>
      <c r="Q102">
        <v>69404195</v>
      </c>
      <c r="S102">
        <v>172601248323</v>
      </c>
      <c r="T102" t="s">
        <v>2523</v>
      </c>
      <c r="U102" t="s">
        <v>2524</v>
      </c>
      <c r="V102" t="s">
        <v>2525</v>
      </c>
      <c r="Z102">
        <v>116.10332320000001</v>
      </c>
      <c r="AA102">
        <v>-8.5712813000000008</v>
      </c>
      <c r="AB102" t="s">
        <v>2526</v>
      </c>
      <c r="AC102" t="s">
        <v>235</v>
      </c>
      <c r="AL102" t="s">
        <v>217</v>
      </c>
      <c r="AM102" t="s">
        <v>2527</v>
      </c>
      <c r="AN102" t="s">
        <v>6</v>
      </c>
      <c r="AO102" s="57">
        <v>46152.486157407409</v>
      </c>
      <c r="AP102" s="57">
        <v>46301.333333333336</v>
      </c>
      <c r="AQ102" t="s">
        <v>841</v>
      </c>
      <c r="AR102" t="s">
        <v>14</v>
      </c>
      <c r="AS102" t="s">
        <v>219</v>
      </c>
      <c r="AT102" t="s">
        <v>230</v>
      </c>
      <c r="AV102" t="s">
        <v>4454</v>
      </c>
      <c r="AW102" t="s">
        <v>875</v>
      </c>
      <c r="AX102" t="s">
        <v>222</v>
      </c>
      <c r="BA102" s="57">
        <v>46301.333333333336</v>
      </c>
      <c r="BB102" t="s">
        <v>2527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MATARAM</v>
      </c>
    </row>
    <row r="103" spans="1:61">
      <c r="A103">
        <v>102</v>
      </c>
      <c r="B103">
        <v>1002622194</v>
      </c>
      <c r="C103">
        <v>3</v>
      </c>
      <c r="D103" t="s">
        <v>45</v>
      </c>
      <c r="E103">
        <v>5</v>
      </c>
      <c r="F103" t="s">
        <v>210</v>
      </c>
      <c r="G103" t="s">
        <v>112</v>
      </c>
      <c r="H103" t="s">
        <v>262</v>
      </c>
      <c r="I103" t="s">
        <v>212</v>
      </c>
      <c r="J103" t="s">
        <v>213</v>
      </c>
      <c r="K103" t="s">
        <v>149</v>
      </c>
      <c r="L103" t="s">
        <v>214</v>
      </c>
      <c r="M103" t="s">
        <v>1400</v>
      </c>
      <c r="N103" t="s">
        <v>215</v>
      </c>
      <c r="O103" s="57">
        <v>46300.4844212963</v>
      </c>
      <c r="P103" s="57">
        <v>46303.533425925925</v>
      </c>
      <c r="Q103">
        <v>69404249</v>
      </c>
      <c r="S103">
        <v>172601248330</v>
      </c>
      <c r="T103" t="s">
        <v>2531</v>
      </c>
      <c r="U103" t="s">
        <v>2532</v>
      </c>
      <c r="V103" t="s">
        <v>2533</v>
      </c>
      <c r="Z103">
        <v>116.111175008118</v>
      </c>
      <c r="AA103">
        <v>-8.6166178212292497</v>
      </c>
      <c r="AB103" t="s">
        <v>2534</v>
      </c>
      <c r="AC103" t="s">
        <v>216</v>
      </c>
      <c r="AL103" t="s">
        <v>217</v>
      </c>
      <c r="AM103" t="s">
        <v>2535</v>
      </c>
      <c r="AN103" t="s">
        <v>6</v>
      </c>
      <c r="AO103" s="57">
        <v>46152.486157407409</v>
      </c>
      <c r="AP103" s="57">
        <v>46301.458333333336</v>
      </c>
      <c r="AQ103" t="s">
        <v>1495</v>
      </c>
      <c r="AR103" t="s">
        <v>14</v>
      </c>
      <c r="AS103" t="s">
        <v>219</v>
      </c>
      <c r="AT103" t="s">
        <v>342</v>
      </c>
      <c r="AV103" t="s">
        <v>4455</v>
      </c>
      <c r="AW103" t="s">
        <v>2536</v>
      </c>
      <c r="AX103" t="s">
        <v>222</v>
      </c>
      <c r="BA103" s="57">
        <v>46301.458333333336</v>
      </c>
      <c r="BB103" t="s">
        <v>2535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MATARAM</v>
      </c>
    </row>
    <row r="104" spans="1:61">
      <c r="A104">
        <v>103</v>
      </c>
      <c r="B104">
        <v>1002625931</v>
      </c>
      <c r="C104">
        <v>3</v>
      </c>
      <c r="D104" t="s">
        <v>45</v>
      </c>
      <c r="E104">
        <v>5</v>
      </c>
      <c r="F104" t="s">
        <v>210</v>
      </c>
      <c r="G104" t="s">
        <v>112</v>
      </c>
      <c r="H104" t="s">
        <v>262</v>
      </c>
      <c r="I104" t="s">
        <v>212</v>
      </c>
      <c r="J104" t="s">
        <v>213</v>
      </c>
      <c r="K104" t="s">
        <v>149</v>
      </c>
      <c r="L104" t="s">
        <v>214</v>
      </c>
      <c r="M104" t="s">
        <v>1400</v>
      </c>
      <c r="N104" t="s">
        <v>215</v>
      </c>
      <c r="O104" s="57">
        <v>46302.505277777775</v>
      </c>
      <c r="P104" s="57">
        <v>46309.442685185182</v>
      </c>
      <c r="Q104">
        <v>69405739</v>
      </c>
      <c r="S104">
        <v>172601248377</v>
      </c>
      <c r="T104" t="s">
        <v>3725</v>
      </c>
      <c r="U104" t="s">
        <v>3726</v>
      </c>
      <c r="V104" t="s">
        <v>3727</v>
      </c>
      <c r="Z104">
        <v>116.08918089419601</v>
      </c>
      <c r="AA104">
        <v>-8.6146252184401408</v>
      </c>
      <c r="AB104" t="s">
        <v>3728</v>
      </c>
      <c r="AC104" t="s">
        <v>216</v>
      </c>
      <c r="AL104" t="s">
        <v>217</v>
      </c>
      <c r="AM104" t="s">
        <v>3729</v>
      </c>
      <c r="AN104" t="s">
        <v>6</v>
      </c>
      <c r="AO104" s="57">
        <v>46213.507164351853</v>
      </c>
      <c r="AP104" s="57">
        <v>46304.333333333336</v>
      </c>
      <c r="AR104" t="s">
        <v>14</v>
      </c>
      <c r="AS104" t="s">
        <v>219</v>
      </c>
      <c r="AT104" t="s">
        <v>230</v>
      </c>
      <c r="AV104" t="s">
        <v>6616</v>
      </c>
      <c r="AW104" t="s">
        <v>879</v>
      </c>
      <c r="AX104" t="s">
        <v>222</v>
      </c>
      <c r="BA104" s="57">
        <v>46304.333333333336</v>
      </c>
      <c r="BB104" t="s">
        <v>3729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MATARAM</v>
      </c>
    </row>
    <row r="105" spans="1:61">
      <c r="A105">
        <v>104</v>
      </c>
      <c r="B105">
        <v>1002633484</v>
      </c>
      <c r="C105">
        <v>3</v>
      </c>
      <c r="D105" t="s">
        <v>45</v>
      </c>
      <c r="E105">
        <v>5</v>
      </c>
      <c r="F105" t="s">
        <v>210</v>
      </c>
      <c r="G105" t="s">
        <v>112</v>
      </c>
      <c r="H105" t="s">
        <v>262</v>
      </c>
      <c r="I105" t="s">
        <v>212</v>
      </c>
      <c r="J105" t="s">
        <v>213</v>
      </c>
      <c r="K105" t="s">
        <v>149</v>
      </c>
      <c r="L105" t="s">
        <v>214</v>
      </c>
      <c r="M105" t="s">
        <v>1400</v>
      </c>
      <c r="N105" t="s">
        <v>215</v>
      </c>
      <c r="O105" s="57">
        <v>46307.661574074074</v>
      </c>
      <c r="P105" s="57">
        <v>46309.550208333334</v>
      </c>
      <c r="Q105">
        <v>69408871</v>
      </c>
      <c r="S105">
        <v>172601248484</v>
      </c>
      <c r="T105" t="s">
        <v>5775</v>
      </c>
      <c r="U105" t="s">
        <v>5776</v>
      </c>
      <c r="V105" t="s">
        <v>5777</v>
      </c>
      <c r="Z105">
        <v>116.118219159543</v>
      </c>
      <c r="AA105">
        <v>-8.6249404956001197</v>
      </c>
      <c r="AB105" t="s">
        <v>5778</v>
      </c>
      <c r="AC105" t="s">
        <v>216</v>
      </c>
      <c r="AL105" t="s">
        <v>217</v>
      </c>
      <c r="AM105" t="s">
        <v>5779</v>
      </c>
      <c r="AN105" t="s">
        <v>6</v>
      </c>
      <c r="AO105" s="57">
        <v>46366.684236111112</v>
      </c>
      <c r="AP105" s="57">
        <v>46308.625</v>
      </c>
      <c r="AQ105" t="s">
        <v>1495</v>
      </c>
      <c r="AR105" t="s">
        <v>14</v>
      </c>
      <c r="AS105" t="s">
        <v>219</v>
      </c>
      <c r="AT105" t="s">
        <v>230</v>
      </c>
      <c r="AV105" t="s">
        <v>6871</v>
      </c>
      <c r="AW105" t="s">
        <v>876</v>
      </c>
      <c r="AX105" t="s">
        <v>222</v>
      </c>
      <c r="BA105" s="57">
        <v>46308.625</v>
      </c>
      <c r="BB105" t="s">
        <v>5779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MATARAM</v>
      </c>
    </row>
    <row r="106" spans="1:61">
      <c r="A106">
        <v>105</v>
      </c>
      <c r="B106">
        <v>1002640485</v>
      </c>
      <c r="C106">
        <v>3</v>
      </c>
      <c r="D106" t="s">
        <v>45</v>
      </c>
      <c r="E106">
        <v>5</v>
      </c>
      <c r="F106" t="s">
        <v>210</v>
      </c>
      <c r="G106" t="s">
        <v>112</v>
      </c>
      <c r="H106" t="s">
        <v>262</v>
      </c>
      <c r="I106" t="s">
        <v>212</v>
      </c>
      <c r="J106" t="s">
        <v>213</v>
      </c>
      <c r="K106" t="s">
        <v>149</v>
      </c>
      <c r="L106" t="s">
        <v>214</v>
      </c>
      <c r="M106" t="s">
        <v>1400</v>
      </c>
      <c r="N106" t="s">
        <v>215</v>
      </c>
      <c r="O106" s="57">
        <v>46311.634432870371</v>
      </c>
      <c r="P106" s="57">
        <v>46314.585092592592</v>
      </c>
      <c r="Q106">
        <v>69411651</v>
      </c>
      <c r="S106">
        <v>172601248575</v>
      </c>
      <c r="T106" t="s">
        <v>7986</v>
      </c>
      <c r="U106" t="s">
        <v>7987</v>
      </c>
      <c r="V106" t="s">
        <v>7988</v>
      </c>
      <c r="Z106">
        <v>116.123064</v>
      </c>
      <c r="AA106">
        <v>-8.5774910000000002</v>
      </c>
      <c r="AB106" t="s">
        <v>7989</v>
      </c>
      <c r="AC106" t="s">
        <v>235</v>
      </c>
      <c r="AL106" t="s">
        <v>217</v>
      </c>
      <c r="AM106" t="s">
        <v>7990</v>
      </c>
      <c r="AN106" t="s">
        <v>6</v>
      </c>
      <c r="AO106" t="s">
        <v>7954</v>
      </c>
      <c r="AP106" s="57">
        <v>46313.458333333336</v>
      </c>
      <c r="AQ106" t="s">
        <v>1495</v>
      </c>
      <c r="AR106" t="s">
        <v>14</v>
      </c>
      <c r="AS106" t="s">
        <v>219</v>
      </c>
      <c r="AT106" t="s">
        <v>230</v>
      </c>
      <c r="AV106" t="s">
        <v>7991</v>
      </c>
      <c r="AW106" t="s">
        <v>876</v>
      </c>
      <c r="AX106" t="s">
        <v>222</v>
      </c>
      <c r="BA106" s="57">
        <v>46313.458333333336</v>
      </c>
      <c r="BB106" t="s">
        <v>7990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MATARAM</v>
      </c>
    </row>
    <row r="107" spans="1:61">
      <c r="A107">
        <v>106</v>
      </c>
      <c r="B107">
        <v>1002625508</v>
      </c>
      <c r="C107">
        <v>3</v>
      </c>
      <c r="D107" t="s">
        <v>45</v>
      </c>
      <c r="E107">
        <v>5</v>
      </c>
      <c r="F107" t="s">
        <v>210</v>
      </c>
      <c r="G107" t="s">
        <v>112</v>
      </c>
      <c r="H107" t="s">
        <v>262</v>
      </c>
      <c r="I107" t="s">
        <v>212</v>
      </c>
      <c r="J107" t="s">
        <v>213</v>
      </c>
      <c r="K107" t="s">
        <v>149</v>
      </c>
      <c r="L107" t="s">
        <v>214</v>
      </c>
      <c r="M107" t="s">
        <v>836</v>
      </c>
      <c r="N107" t="s">
        <v>215</v>
      </c>
      <c r="O107" s="57">
        <v>46302.411516203705</v>
      </c>
      <c r="P107" s="57">
        <v>46309.56958333333</v>
      </c>
      <c r="Q107">
        <v>69405518</v>
      </c>
      <c r="S107">
        <v>172601248371</v>
      </c>
      <c r="T107" t="s">
        <v>3730</v>
      </c>
      <c r="U107" t="s">
        <v>3731</v>
      </c>
      <c r="V107" t="s">
        <v>3732</v>
      </c>
      <c r="Z107">
        <v>116.118802487197</v>
      </c>
      <c r="AA107">
        <v>-8.5599542958762598</v>
      </c>
      <c r="AB107" t="s">
        <v>3733</v>
      </c>
      <c r="AC107" t="s">
        <v>235</v>
      </c>
      <c r="AL107" t="s">
        <v>217</v>
      </c>
      <c r="AM107" t="s">
        <v>3734</v>
      </c>
      <c r="AN107" t="s">
        <v>6</v>
      </c>
      <c r="AO107" s="57">
        <v>46213.413402777776</v>
      </c>
      <c r="AP107" s="57">
        <v>46303.625</v>
      </c>
      <c r="AQ107" t="s">
        <v>841</v>
      </c>
      <c r="AR107" t="s">
        <v>14</v>
      </c>
      <c r="AS107" t="s">
        <v>219</v>
      </c>
      <c r="AT107" t="s">
        <v>230</v>
      </c>
      <c r="AV107" t="s">
        <v>837</v>
      </c>
      <c r="AW107" t="s">
        <v>236</v>
      </c>
      <c r="AX107" t="s">
        <v>222</v>
      </c>
      <c r="BA107" s="57">
        <v>46303.625</v>
      </c>
      <c r="BB107" t="s">
        <v>3734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MATARAM</v>
      </c>
    </row>
    <row r="108" spans="1:61">
      <c r="A108">
        <v>107</v>
      </c>
      <c r="B108">
        <v>1002619117</v>
      </c>
      <c r="C108">
        <v>3</v>
      </c>
      <c r="D108" t="s">
        <v>45</v>
      </c>
      <c r="E108">
        <v>5</v>
      </c>
      <c r="F108" t="s">
        <v>210</v>
      </c>
      <c r="G108" t="s">
        <v>112</v>
      </c>
      <c r="H108" t="s">
        <v>262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46297.391423611109</v>
      </c>
      <c r="P108" s="57">
        <v>46300.648344907408</v>
      </c>
      <c r="Q108">
        <v>69402777</v>
      </c>
      <c r="S108">
        <v>172601248263</v>
      </c>
      <c r="T108" t="s">
        <v>1480</v>
      </c>
      <c r="U108" t="s">
        <v>1481</v>
      </c>
      <c r="V108" t="s">
        <v>1482</v>
      </c>
      <c r="Z108">
        <v>116.122366860508</v>
      </c>
      <c r="AA108">
        <v>-8.5432598658307803</v>
      </c>
      <c r="AB108" t="s">
        <v>1483</v>
      </c>
      <c r="AC108" t="s">
        <v>216</v>
      </c>
      <c r="AL108" t="s">
        <v>217</v>
      </c>
      <c r="AM108" t="s">
        <v>1484</v>
      </c>
      <c r="AN108" t="s">
        <v>6</v>
      </c>
      <c r="AO108" s="57">
        <v>46063.39334490741</v>
      </c>
      <c r="AP108" s="57">
        <v>46298.333333333336</v>
      </c>
      <c r="AR108" t="s">
        <v>218</v>
      </c>
      <c r="AS108" t="s">
        <v>219</v>
      </c>
      <c r="AT108" t="s">
        <v>230</v>
      </c>
      <c r="AU108">
        <v>20261005</v>
      </c>
      <c r="AV108" t="s">
        <v>221</v>
      </c>
      <c r="AW108" t="s">
        <v>877</v>
      </c>
      <c r="AX108" t="s">
        <v>222</v>
      </c>
      <c r="BA108" s="57">
        <v>46298.333333333336</v>
      </c>
      <c r="BB108" t="s">
        <v>1484</v>
      </c>
      <c r="BC108">
        <v>2026</v>
      </c>
      <c r="BD108">
        <v>10</v>
      </c>
      <c r="BE108">
        <v>5</v>
      </c>
      <c r="BF108" s="6">
        <f t="shared" si="3"/>
        <v>46300</v>
      </c>
      <c r="BG108">
        <f t="shared" si="4"/>
        <v>1.6666666666642413</v>
      </c>
      <c r="BH108" t="str">
        <f t="shared" si="5"/>
        <v>NOT COMPLY</v>
      </c>
      <c r="BI108" t="str">
        <f>VLOOKUP(H108,Sheet2!$A$1:$B$270,2,FALSE)</f>
        <v>MATARAM</v>
      </c>
    </row>
    <row r="109" spans="1:61">
      <c r="A109">
        <v>108</v>
      </c>
      <c r="B109">
        <v>1002618926</v>
      </c>
      <c r="C109">
        <v>3</v>
      </c>
      <c r="D109" t="s">
        <v>45</v>
      </c>
      <c r="E109">
        <v>5</v>
      </c>
      <c r="F109" t="s">
        <v>210</v>
      </c>
      <c r="G109" t="s">
        <v>112</v>
      </c>
      <c r="H109" t="s">
        <v>262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46297.349756944444</v>
      </c>
      <c r="P109" s="57">
        <v>46301.661550925928</v>
      </c>
      <c r="Q109">
        <v>69402708</v>
      </c>
      <c r="S109">
        <v>172601797550</v>
      </c>
      <c r="T109" t="s">
        <v>1474</v>
      </c>
      <c r="U109" t="s">
        <v>1475</v>
      </c>
      <c r="V109" t="s">
        <v>1476</v>
      </c>
      <c r="Z109">
        <v>116.13216899335301</v>
      </c>
      <c r="AA109">
        <v>-8.5677338730114894</v>
      </c>
      <c r="AB109" t="s">
        <v>1477</v>
      </c>
      <c r="AC109" t="s">
        <v>216</v>
      </c>
      <c r="AL109" t="s">
        <v>217</v>
      </c>
      <c r="AM109" t="s">
        <v>1478</v>
      </c>
      <c r="AN109" t="s">
        <v>6</v>
      </c>
      <c r="AO109" s="57">
        <v>46063.351053240738</v>
      </c>
      <c r="AP109" s="57">
        <v>46298.458333333336</v>
      </c>
      <c r="AR109" t="s">
        <v>218</v>
      </c>
      <c r="AS109" t="s">
        <v>219</v>
      </c>
      <c r="AT109" t="s">
        <v>220</v>
      </c>
      <c r="AU109">
        <v>20261006</v>
      </c>
      <c r="AV109" t="s">
        <v>221</v>
      </c>
      <c r="AW109" t="s">
        <v>1479</v>
      </c>
      <c r="AX109" t="s">
        <v>222</v>
      </c>
      <c r="BA109" s="57">
        <v>46298.458333333336</v>
      </c>
      <c r="BB109" t="s">
        <v>1478</v>
      </c>
      <c r="BC109">
        <v>2026</v>
      </c>
      <c r="BD109">
        <v>10</v>
      </c>
      <c r="BE109">
        <v>6</v>
      </c>
      <c r="BF109" s="6">
        <f t="shared" si="3"/>
        <v>46301</v>
      </c>
      <c r="BG109">
        <f t="shared" si="4"/>
        <v>2.5416666666642413</v>
      </c>
      <c r="BH109" t="str">
        <f t="shared" si="5"/>
        <v>NOT COMPLY</v>
      </c>
      <c r="BI109" t="str">
        <f>VLOOKUP(H109,Sheet2!$A$1:$B$270,2,FALSE)</f>
        <v>MATARAM</v>
      </c>
    </row>
    <row r="110" spans="1:61">
      <c r="A110">
        <v>109</v>
      </c>
      <c r="B110">
        <v>1002619938</v>
      </c>
      <c r="C110">
        <v>3</v>
      </c>
      <c r="D110" t="s">
        <v>45</v>
      </c>
      <c r="E110">
        <v>5</v>
      </c>
      <c r="F110" t="s">
        <v>210</v>
      </c>
      <c r="G110" t="s">
        <v>112</v>
      </c>
      <c r="H110" t="s">
        <v>262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46297.5940625</v>
      </c>
      <c r="P110" s="57">
        <v>46297.710972222223</v>
      </c>
      <c r="Q110">
        <v>69369262</v>
      </c>
      <c r="S110">
        <v>172601248280</v>
      </c>
      <c r="T110" t="s">
        <v>1485</v>
      </c>
      <c r="U110" t="s">
        <v>1486</v>
      </c>
      <c r="V110" t="s">
        <v>1487</v>
      </c>
      <c r="Z110">
        <v>116.07887685408799</v>
      </c>
      <c r="AA110">
        <v>-8.5864581538802298</v>
      </c>
      <c r="AB110" t="s">
        <v>1488</v>
      </c>
      <c r="AC110" t="s">
        <v>229</v>
      </c>
      <c r="AL110" t="s">
        <v>217</v>
      </c>
      <c r="AM110" t="s">
        <v>1489</v>
      </c>
      <c r="AN110" t="s">
        <v>6</v>
      </c>
      <c r="AO110" s="57">
        <v>46063.61105324074</v>
      </c>
      <c r="AR110" t="s">
        <v>218</v>
      </c>
      <c r="AS110" t="s">
        <v>219</v>
      </c>
      <c r="AT110" t="s">
        <v>230</v>
      </c>
      <c r="AU110">
        <v>20261002</v>
      </c>
      <c r="AV110" t="s">
        <v>221</v>
      </c>
      <c r="AW110" t="s">
        <v>540</v>
      </c>
      <c r="AX110" t="s">
        <v>222</v>
      </c>
      <c r="BA110" s="57">
        <v>46297.291666666664</v>
      </c>
      <c r="BB110" t="s">
        <v>1489</v>
      </c>
      <c r="BC110">
        <v>2026</v>
      </c>
      <c r="BD110">
        <v>10</v>
      </c>
      <c r="BE110">
        <v>2</v>
      </c>
      <c r="BF110" s="6">
        <f t="shared" si="3"/>
        <v>46297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MATARAM</v>
      </c>
    </row>
    <row r="111" spans="1:61">
      <c r="A111">
        <v>110</v>
      </c>
      <c r="B111">
        <v>1002622042</v>
      </c>
      <c r="C111">
        <v>3</v>
      </c>
      <c r="D111" t="s">
        <v>45</v>
      </c>
      <c r="E111">
        <v>5</v>
      </c>
      <c r="F111" t="s">
        <v>210</v>
      </c>
      <c r="G111" t="s">
        <v>112</v>
      </c>
      <c r="H111" t="s">
        <v>262</v>
      </c>
      <c r="I111" t="s">
        <v>212</v>
      </c>
      <c r="J111" t="s">
        <v>213</v>
      </c>
      <c r="K111" t="s">
        <v>149</v>
      </c>
      <c r="L111" t="s">
        <v>214</v>
      </c>
      <c r="M111" t="s">
        <v>76</v>
      </c>
      <c r="N111" t="s">
        <v>215</v>
      </c>
      <c r="O111" s="57">
        <v>46300.451851851853</v>
      </c>
      <c r="P111" s="57">
        <v>46301.678379629629</v>
      </c>
      <c r="Q111">
        <v>69404179</v>
      </c>
      <c r="S111">
        <v>172601248322</v>
      </c>
      <c r="T111" t="s">
        <v>2537</v>
      </c>
      <c r="U111" t="s">
        <v>2524</v>
      </c>
      <c r="V111" t="s">
        <v>2538</v>
      </c>
      <c r="Z111">
        <v>116.10332320000001</v>
      </c>
      <c r="AA111">
        <v>-8.5712813000000008</v>
      </c>
      <c r="AB111" t="s">
        <v>2539</v>
      </c>
      <c r="AC111" t="s">
        <v>235</v>
      </c>
      <c r="AL111" t="s">
        <v>217</v>
      </c>
      <c r="AM111" t="s">
        <v>2527</v>
      </c>
      <c r="AN111" t="s">
        <v>6</v>
      </c>
      <c r="AO111" s="57">
        <v>46152.486157407409</v>
      </c>
      <c r="AP111" s="57">
        <v>46301.333333333336</v>
      </c>
      <c r="AR111" t="s">
        <v>218</v>
      </c>
      <c r="AS111" t="s">
        <v>219</v>
      </c>
      <c r="AT111" t="s">
        <v>230</v>
      </c>
      <c r="AU111">
        <v>20261006</v>
      </c>
      <c r="AV111" t="s">
        <v>221</v>
      </c>
      <c r="AW111" t="s">
        <v>876</v>
      </c>
      <c r="AX111" t="s">
        <v>222</v>
      </c>
      <c r="BA111" s="57">
        <v>46301.333333333336</v>
      </c>
      <c r="BB111" t="s">
        <v>2527</v>
      </c>
      <c r="BC111">
        <v>2026</v>
      </c>
      <c r="BD111">
        <v>10</v>
      </c>
      <c r="BE111">
        <v>6</v>
      </c>
      <c r="BF111" s="6">
        <f t="shared" si="3"/>
        <v>46301</v>
      </c>
      <c r="BG111">
        <f t="shared" si="4"/>
        <v>-0.33333333333575865</v>
      </c>
      <c r="BH111" t="str">
        <f t="shared" si="5"/>
        <v>COMPLY</v>
      </c>
      <c r="BI111" t="str">
        <f>VLOOKUP(H111,Sheet2!$A$1:$B$270,2,FALSE)</f>
        <v>MATARAM</v>
      </c>
    </row>
    <row r="112" spans="1:61">
      <c r="A112">
        <v>111</v>
      </c>
      <c r="B112">
        <v>1002622081</v>
      </c>
      <c r="C112">
        <v>3</v>
      </c>
      <c r="D112" t="s">
        <v>45</v>
      </c>
      <c r="E112">
        <v>5</v>
      </c>
      <c r="F112" t="s">
        <v>210</v>
      </c>
      <c r="G112" t="s">
        <v>112</v>
      </c>
      <c r="H112" t="s">
        <v>262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46300.459432870368</v>
      </c>
      <c r="P112" s="57">
        <v>46303.556354166663</v>
      </c>
      <c r="Q112">
        <v>69404207</v>
      </c>
      <c r="S112">
        <v>172601248326</v>
      </c>
      <c r="T112" t="s">
        <v>2528</v>
      </c>
      <c r="U112" t="s">
        <v>2524</v>
      </c>
      <c r="V112" t="s">
        <v>2529</v>
      </c>
      <c r="Z112">
        <v>116.10332320000001</v>
      </c>
      <c r="AA112">
        <v>-8.5712813000000008</v>
      </c>
      <c r="AB112" t="s">
        <v>2530</v>
      </c>
      <c r="AC112" t="s">
        <v>235</v>
      </c>
      <c r="AL112" t="s">
        <v>217</v>
      </c>
      <c r="AM112" t="s">
        <v>2527</v>
      </c>
      <c r="AN112" t="s">
        <v>6</v>
      </c>
      <c r="AO112" s="57">
        <v>46152.486157407409</v>
      </c>
      <c r="AP112" s="57">
        <v>46301.333333333336</v>
      </c>
      <c r="AR112" t="s">
        <v>218</v>
      </c>
      <c r="AS112" t="s">
        <v>219</v>
      </c>
      <c r="AT112" t="s">
        <v>230</v>
      </c>
      <c r="AU112">
        <v>20261008</v>
      </c>
      <c r="AV112" t="s">
        <v>221</v>
      </c>
      <c r="AW112" t="s">
        <v>877</v>
      </c>
      <c r="AX112" t="s">
        <v>222</v>
      </c>
      <c r="BA112" s="57">
        <v>46301.333333333336</v>
      </c>
      <c r="BB112" t="s">
        <v>2527</v>
      </c>
      <c r="BC112">
        <v>2026</v>
      </c>
      <c r="BD112">
        <v>10</v>
      </c>
      <c r="BE112">
        <v>8</v>
      </c>
      <c r="BF112" s="6">
        <f t="shared" si="3"/>
        <v>46303</v>
      </c>
      <c r="BG112">
        <f t="shared" si="4"/>
        <v>1.6666666666642413</v>
      </c>
      <c r="BH112" t="str">
        <f t="shared" si="5"/>
        <v>NOT COMPLY</v>
      </c>
      <c r="BI112" t="str">
        <f>VLOOKUP(H112,Sheet2!$A$1:$B$270,2,FALSE)</f>
        <v>MATARAM</v>
      </c>
    </row>
    <row r="113" spans="1:61">
      <c r="A113">
        <v>112</v>
      </c>
      <c r="B113">
        <v>1002624262</v>
      </c>
      <c r="C113">
        <v>3</v>
      </c>
      <c r="D113" t="s">
        <v>45</v>
      </c>
      <c r="E113">
        <v>5</v>
      </c>
      <c r="F113" t="s">
        <v>210</v>
      </c>
      <c r="G113" t="s">
        <v>112</v>
      </c>
      <c r="H113" t="s">
        <v>262</v>
      </c>
      <c r="I113" t="s">
        <v>212</v>
      </c>
      <c r="J113" t="s">
        <v>213</v>
      </c>
      <c r="K113" t="s">
        <v>149</v>
      </c>
      <c r="L113" t="s">
        <v>214</v>
      </c>
      <c r="M113" t="s">
        <v>76</v>
      </c>
      <c r="N113" t="s">
        <v>215</v>
      </c>
      <c r="O113" s="57">
        <v>46301.551851851851</v>
      </c>
      <c r="P113" s="57">
        <v>46302.598726851851</v>
      </c>
      <c r="Q113">
        <v>69405035</v>
      </c>
      <c r="S113">
        <v>172601797606</v>
      </c>
      <c r="T113" t="s">
        <v>3145</v>
      </c>
      <c r="U113" t="s">
        <v>3146</v>
      </c>
      <c r="V113" t="s">
        <v>3147</v>
      </c>
      <c r="Z113">
        <v>116.1306926</v>
      </c>
      <c r="AA113">
        <v>-8.5633879000000004</v>
      </c>
      <c r="AB113" t="s">
        <v>3148</v>
      </c>
      <c r="AC113" t="s">
        <v>235</v>
      </c>
      <c r="AL113" t="s">
        <v>217</v>
      </c>
      <c r="AM113" t="s">
        <v>3149</v>
      </c>
      <c r="AN113" t="s">
        <v>6</v>
      </c>
      <c r="AO113" s="57">
        <v>46183.559259259258</v>
      </c>
      <c r="AP113" s="57">
        <v>46302.625</v>
      </c>
      <c r="AR113" t="s">
        <v>218</v>
      </c>
      <c r="AS113" t="s">
        <v>219</v>
      </c>
      <c r="AT113" t="s">
        <v>230</v>
      </c>
      <c r="AU113">
        <v>20261007</v>
      </c>
      <c r="AV113" t="s">
        <v>221</v>
      </c>
      <c r="AW113" t="s">
        <v>2723</v>
      </c>
      <c r="AX113" t="s">
        <v>222</v>
      </c>
      <c r="BA113" s="57">
        <v>46302.625</v>
      </c>
      <c r="BB113" t="s">
        <v>3149</v>
      </c>
      <c r="BC113">
        <v>2026</v>
      </c>
      <c r="BD113">
        <v>10</v>
      </c>
      <c r="BE113">
        <v>7</v>
      </c>
      <c r="BF113" s="6">
        <f t="shared" si="3"/>
        <v>46302</v>
      </c>
      <c r="BG113">
        <f t="shared" si="4"/>
        <v>-0.625</v>
      </c>
      <c r="BH113" t="str">
        <f t="shared" si="5"/>
        <v>COMPLY</v>
      </c>
      <c r="BI113" t="str">
        <f>VLOOKUP(H113,Sheet2!$A$1:$B$270,2,FALSE)</f>
        <v>MATARAM</v>
      </c>
    </row>
    <row r="114" spans="1:61">
      <c r="A114">
        <v>113</v>
      </c>
      <c r="B114">
        <v>1002627593</v>
      </c>
      <c r="C114">
        <v>3</v>
      </c>
      <c r="D114" t="s">
        <v>45</v>
      </c>
      <c r="E114">
        <v>5</v>
      </c>
      <c r="F114" t="s">
        <v>210</v>
      </c>
      <c r="G114" t="s">
        <v>112</v>
      </c>
      <c r="H114" t="s">
        <v>262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46303.52375</v>
      </c>
      <c r="P114" s="57">
        <v>46304.406585648147</v>
      </c>
      <c r="Q114">
        <v>69404195</v>
      </c>
      <c r="S114">
        <v>172601248404</v>
      </c>
      <c r="T114" t="s">
        <v>2523</v>
      </c>
      <c r="U114" t="s">
        <v>4456</v>
      </c>
      <c r="V114" t="s">
        <v>4457</v>
      </c>
      <c r="Z114">
        <v>116.10300100000001</v>
      </c>
      <c r="AA114">
        <v>-8.5714030000000001</v>
      </c>
      <c r="AB114" t="s">
        <v>2526</v>
      </c>
      <c r="AC114" t="s">
        <v>216</v>
      </c>
      <c r="AL114" t="s">
        <v>217</v>
      </c>
      <c r="AM114" t="s">
        <v>4458</v>
      </c>
      <c r="AN114" t="s">
        <v>6</v>
      </c>
      <c r="AO114" s="57">
        <v>46244.569814814815</v>
      </c>
      <c r="AR114" t="s">
        <v>218</v>
      </c>
      <c r="AS114" t="s">
        <v>219</v>
      </c>
      <c r="AT114" t="s">
        <v>230</v>
      </c>
      <c r="AU114">
        <v>20261009</v>
      </c>
      <c r="AV114" t="s">
        <v>221</v>
      </c>
      <c r="AW114" t="s">
        <v>1473</v>
      </c>
      <c r="AX114" t="s">
        <v>222</v>
      </c>
      <c r="BA114" s="57">
        <v>46303.291666666664</v>
      </c>
      <c r="BB114" t="s">
        <v>4458</v>
      </c>
      <c r="BC114">
        <v>2026</v>
      </c>
      <c r="BD114">
        <v>10</v>
      </c>
      <c r="BE114">
        <v>9</v>
      </c>
      <c r="BF114" s="6">
        <f t="shared" si="3"/>
        <v>46304</v>
      </c>
      <c r="BG114">
        <f t="shared" si="4"/>
        <v>0.70833333333575865</v>
      </c>
      <c r="BH114" t="str">
        <f t="shared" si="5"/>
        <v>COMPLY</v>
      </c>
      <c r="BI114" t="str">
        <f>VLOOKUP(H114,Sheet2!$A$1:$B$270,2,FALSE)</f>
        <v>MATARAM</v>
      </c>
    </row>
    <row r="115" spans="1:61">
      <c r="A115">
        <v>114</v>
      </c>
      <c r="B115">
        <v>1002627609</v>
      </c>
      <c r="C115">
        <v>3</v>
      </c>
      <c r="D115" t="s">
        <v>45</v>
      </c>
      <c r="E115">
        <v>5</v>
      </c>
      <c r="F115" t="s">
        <v>210</v>
      </c>
      <c r="G115" t="s">
        <v>112</v>
      </c>
      <c r="H115" t="s">
        <v>262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46303.533437500002</v>
      </c>
      <c r="P115" s="57">
        <v>46304.409907407404</v>
      </c>
      <c r="Q115">
        <v>69404249</v>
      </c>
      <c r="S115">
        <v>172601248406</v>
      </c>
      <c r="T115" t="s">
        <v>2531</v>
      </c>
      <c r="U115" t="s">
        <v>4459</v>
      </c>
      <c r="V115" t="s">
        <v>4460</v>
      </c>
      <c r="Z115">
        <v>116.11215545</v>
      </c>
      <c r="AA115">
        <v>-8.6167208540000004</v>
      </c>
      <c r="AB115" t="s">
        <v>2534</v>
      </c>
      <c r="AC115" t="s">
        <v>216</v>
      </c>
      <c r="AL115" t="s">
        <v>217</v>
      </c>
      <c r="AM115" t="s">
        <v>4461</v>
      </c>
      <c r="AN115" t="s">
        <v>6</v>
      </c>
      <c r="AO115" s="57">
        <v>46244.569814814815</v>
      </c>
      <c r="AR115" t="s">
        <v>218</v>
      </c>
      <c r="AS115" t="s">
        <v>219</v>
      </c>
      <c r="AT115" t="s">
        <v>342</v>
      </c>
      <c r="AU115">
        <v>20261009</v>
      </c>
      <c r="AV115" t="s">
        <v>221</v>
      </c>
      <c r="AW115" t="s">
        <v>540</v>
      </c>
      <c r="AX115" t="s">
        <v>222</v>
      </c>
      <c r="BA115" s="57">
        <v>46303.291666666664</v>
      </c>
      <c r="BB115" t="s">
        <v>4461</v>
      </c>
      <c r="BC115">
        <v>2026</v>
      </c>
      <c r="BD115">
        <v>10</v>
      </c>
      <c r="BE115">
        <v>9</v>
      </c>
      <c r="BF115" s="6">
        <f t="shared" si="3"/>
        <v>46304</v>
      </c>
      <c r="BG115">
        <f t="shared" si="4"/>
        <v>0.70833333333575865</v>
      </c>
      <c r="BH115" t="str">
        <f t="shared" si="5"/>
        <v>COMPLY</v>
      </c>
      <c r="BI115" t="str">
        <f>VLOOKUP(H115,Sheet2!$A$1:$B$270,2,FALSE)</f>
        <v>MATARAM</v>
      </c>
    </row>
    <row r="116" spans="1:61">
      <c r="A116">
        <v>115</v>
      </c>
      <c r="B116">
        <v>1002635291</v>
      </c>
      <c r="C116">
        <v>3</v>
      </c>
      <c r="D116" t="s">
        <v>45</v>
      </c>
      <c r="E116">
        <v>5</v>
      </c>
      <c r="F116" t="s">
        <v>210</v>
      </c>
      <c r="G116" t="s">
        <v>112</v>
      </c>
      <c r="H116" t="s">
        <v>262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46308.614340277774</v>
      </c>
      <c r="P116" s="57">
        <v>46310.582071759258</v>
      </c>
      <c r="Q116">
        <v>69409495</v>
      </c>
      <c r="S116">
        <v>172601248504</v>
      </c>
      <c r="T116" t="s">
        <v>6617</v>
      </c>
      <c r="U116" t="s">
        <v>6618</v>
      </c>
      <c r="V116" t="s">
        <v>6619</v>
      </c>
      <c r="Z116">
        <v>116.096283383667</v>
      </c>
      <c r="AA116">
        <v>-8.5760526479588197</v>
      </c>
      <c r="AB116" t="s">
        <v>6620</v>
      </c>
      <c r="AC116" t="s">
        <v>216</v>
      </c>
      <c r="AL116" t="s">
        <v>217</v>
      </c>
      <c r="AM116" t="s">
        <v>6621</v>
      </c>
      <c r="AN116" t="s">
        <v>6</v>
      </c>
      <c r="AO116" t="s">
        <v>6622</v>
      </c>
      <c r="AP116" s="57">
        <v>46310.333333333336</v>
      </c>
      <c r="AR116" t="s">
        <v>218</v>
      </c>
      <c r="AS116" t="s">
        <v>219</v>
      </c>
      <c r="AT116" t="s">
        <v>230</v>
      </c>
      <c r="AU116">
        <v>20261015</v>
      </c>
      <c r="AV116" t="s">
        <v>221</v>
      </c>
      <c r="AW116" t="s">
        <v>2982</v>
      </c>
      <c r="AX116" t="s">
        <v>222</v>
      </c>
      <c r="BA116" s="57">
        <v>46310.333333333336</v>
      </c>
      <c r="BB116" t="s">
        <v>6621</v>
      </c>
      <c r="BC116">
        <v>2026</v>
      </c>
      <c r="BD116">
        <v>10</v>
      </c>
      <c r="BE116">
        <v>15</v>
      </c>
      <c r="BF116" s="6">
        <f t="shared" si="3"/>
        <v>46310</v>
      </c>
      <c r="BG116">
        <f t="shared" si="4"/>
        <v>-0.33333333333575865</v>
      </c>
      <c r="BH116" t="str">
        <f t="shared" si="5"/>
        <v>COMPLY</v>
      </c>
      <c r="BI116" t="str">
        <f>VLOOKUP(H116,Sheet2!$A$1:$B$270,2,FALSE)</f>
        <v>MATARAM</v>
      </c>
    </row>
    <row r="117" spans="1:61">
      <c r="A117">
        <v>116</v>
      </c>
      <c r="B117">
        <v>1002636360</v>
      </c>
      <c r="C117">
        <v>3</v>
      </c>
      <c r="D117" t="s">
        <v>45</v>
      </c>
      <c r="E117">
        <v>5</v>
      </c>
      <c r="F117" t="s">
        <v>210</v>
      </c>
      <c r="G117" t="s">
        <v>112</v>
      </c>
      <c r="H117" t="s">
        <v>262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46309.442696759259</v>
      </c>
      <c r="P117" s="57">
        <v>46309.476793981485</v>
      </c>
      <c r="Q117">
        <v>69405739</v>
      </c>
      <c r="S117">
        <v>172601248515</v>
      </c>
      <c r="T117" t="s">
        <v>3725</v>
      </c>
      <c r="U117" t="s">
        <v>6863</v>
      </c>
      <c r="V117" t="s">
        <v>6864</v>
      </c>
      <c r="Z117">
        <v>116.0892147</v>
      </c>
      <c r="AA117">
        <v>-8.6142728999999996</v>
      </c>
      <c r="AB117" t="s">
        <v>3728</v>
      </c>
      <c r="AC117" t="s">
        <v>216</v>
      </c>
      <c r="AL117" t="s">
        <v>217</v>
      </c>
      <c r="AM117" t="s">
        <v>6865</v>
      </c>
      <c r="AN117" t="s">
        <v>6</v>
      </c>
      <c r="AO117" t="s">
        <v>6866</v>
      </c>
      <c r="AR117" t="s">
        <v>218</v>
      </c>
      <c r="AS117" t="s">
        <v>219</v>
      </c>
      <c r="AT117" t="s">
        <v>230</v>
      </c>
      <c r="AU117">
        <v>20261014</v>
      </c>
      <c r="AV117" t="s">
        <v>221</v>
      </c>
      <c r="AW117" t="s">
        <v>541</v>
      </c>
      <c r="AX117" t="s">
        <v>222</v>
      </c>
      <c r="BA117" s="57">
        <v>46309.291666666664</v>
      </c>
      <c r="BB117" t="s">
        <v>6865</v>
      </c>
      <c r="BC117">
        <v>2026</v>
      </c>
      <c r="BD117">
        <v>10</v>
      </c>
      <c r="BE117">
        <v>14</v>
      </c>
      <c r="BF117" s="6">
        <f t="shared" si="3"/>
        <v>46309</v>
      </c>
      <c r="BG117">
        <f t="shared" si="4"/>
        <v>-0.29166666666424135</v>
      </c>
      <c r="BH117" t="str">
        <f t="shared" si="5"/>
        <v>COMPLY</v>
      </c>
      <c r="BI117" t="str">
        <f>VLOOKUP(H117,Sheet2!$A$1:$B$270,2,FALSE)</f>
        <v>MATARAM</v>
      </c>
    </row>
    <row r="118" spans="1:61">
      <c r="A118">
        <v>117</v>
      </c>
      <c r="B118">
        <v>1002636736</v>
      </c>
      <c r="C118">
        <v>3</v>
      </c>
      <c r="D118" t="s">
        <v>45</v>
      </c>
      <c r="E118">
        <v>5</v>
      </c>
      <c r="F118" t="s">
        <v>210</v>
      </c>
      <c r="G118" t="s">
        <v>112</v>
      </c>
      <c r="H118" t="s">
        <v>262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46309.550208333334</v>
      </c>
      <c r="P118" s="57">
        <v>46309.567002314812</v>
      </c>
      <c r="Q118">
        <v>69408871</v>
      </c>
      <c r="S118">
        <v>172601248517</v>
      </c>
      <c r="T118" t="s">
        <v>5775</v>
      </c>
      <c r="U118" t="s">
        <v>6867</v>
      </c>
      <c r="V118" t="s">
        <v>6868</v>
      </c>
      <c r="Z118">
        <v>116.11454486922101</v>
      </c>
      <c r="AA118">
        <v>-8.6242387421411095</v>
      </c>
      <c r="AB118" t="s">
        <v>5778</v>
      </c>
      <c r="AC118" t="s">
        <v>216</v>
      </c>
      <c r="AL118" t="s">
        <v>217</v>
      </c>
      <c r="AM118" t="s">
        <v>6869</v>
      </c>
      <c r="AN118" t="s">
        <v>6</v>
      </c>
      <c r="AO118" t="s">
        <v>6870</v>
      </c>
      <c r="AR118" t="s">
        <v>218</v>
      </c>
      <c r="AS118" t="s">
        <v>219</v>
      </c>
      <c r="AT118" t="s">
        <v>230</v>
      </c>
      <c r="AU118">
        <v>20261014</v>
      </c>
      <c r="AV118" t="s">
        <v>221</v>
      </c>
      <c r="AW118" t="s">
        <v>540</v>
      </c>
      <c r="AX118" t="s">
        <v>222</v>
      </c>
      <c r="BA118" s="57">
        <v>46309.291666666664</v>
      </c>
      <c r="BB118" t="s">
        <v>6869</v>
      </c>
      <c r="BC118">
        <v>2026</v>
      </c>
      <c r="BD118">
        <v>10</v>
      </c>
      <c r="BE118">
        <v>14</v>
      </c>
      <c r="BF118" s="6">
        <f t="shared" si="3"/>
        <v>46309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MATARAM</v>
      </c>
    </row>
    <row r="119" spans="1:61">
      <c r="A119">
        <v>118</v>
      </c>
      <c r="B119">
        <v>1002640335</v>
      </c>
      <c r="C119">
        <v>3</v>
      </c>
      <c r="D119" t="s">
        <v>45</v>
      </c>
      <c r="E119">
        <v>5</v>
      </c>
      <c r="F119" t="s">
        <v>210</v>
      </c>
      <c r="G119" t="s">
        <v>112</v>
      </c>
      <c r="H119" t="s">
        <v>262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46311.599016203705</v>
      </c>
      <c r="P119" s="57">
        <v>46314.649155092593</v>
      </c>
      <c r="Q119">
        <v>69411585</v>
      </c>
      <c r="S119">
        <v>172601248576</v>
      </c>
      <c r="T119" t="s">
        <v>7967</v>
      </c>
      <c r="U119" t="s">
        <v>7968</v>
      </c>
      <c r="V119" t="s">
        <v>7969</v>
      </c>
      <c r="Z119">
        <v>116.0995453</v>
      </c>
      <c r="AA119">
        <v>-8.6191821999999991</v>
      </c>
      <c r="AB119" t="s">
        <v>7970</v>
      </c>
      <c r="AC119" t="s">
        <v>235</v>
      </c>
      <c r="AL119" t="s">
        <v>217</v>
      </c>
      <c r="AM119" t="s">
        <v>7971</v>
      </c>
      <c r="AN119" t="s">
        <v>6</v>
      </c>
      <c r="AO119" t="s">
        <v>7972</v>
      </c>
      <c r="AP119" s="57">
        <v>46314.458333333336</v>
      </c>
      <c r="AR119" t="s">
        <v>218</v>
      </c>
      <c r="AS119" t="s">
        <v>219</v>
      </c>
      <c r="AT119" t="s">
        <v>230</v>
      </c>
      <c r="AU119">
        <v>20261019</v>
      </c>
      <c r="AV119" t="s">
        <v>221</v>
      </c>
      <c r="AW119" t="s">
        <v>886</v>
      </c>
      <c r="AX119" t="s">
        <v>222</v>
      </c>
      <c r="BA119" s="57">
        <v>46314.458333333336</v>
      </c>
      <c r="BB119" t="s">
        <v>7971</v>
      </c>
      <c r="BC119">
        <v>2026</v>
      </c>
      <c r="BD119">
        <v>10</v>
      </c>
      <c r="BE119">
        <v>19</v>
      </c>
      <c r="BF119" s="6">
        <f t="shared" si="3"/>
        <v>46314</v>
      </c>
      <c r="BG119">
        <f t="shared" si="4"/>
        <v>-0.45833333333575865</v>
      </c>
      <c r="BH119" t="str">
        <f t="shared" si="5"/>
        <v>COMPLY</v>
      </c>
      <c r="BI119" t="str">
        <f>VLOOKUP(H119,Sheet2!$A$1:$B$270,2,FALSE)</f>
        <v>MATARAM</v>
      </c>
    </row>
    <row r="120" spans="1:61">
      <c r="A120">
        <v>119</v>
      </c>
      <c r="B120">
        <v>1002639592</v>
      </c>
      <c r="C120">
        <v>3</v>
      </c>
      <c r="D120" t="s">
        <v>45</v>
      </c>
      <c r="E120">
        <v>5</v>
      </c>
      <c r="F120" t="s">
        <v>210</v>
      </c>
      <c r="G120" t="s">
        <v>112</v>
      </c>
      <c r="H120" t="s">
        <v>262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46311.408032407409</v>
      </c>
      <c r="P120" s="57">
        <v>46311.801898148151</v>
      </c>
      <c r="Q120">
        <v>69411203</v>
      </c>
      <c r="S120">
        <v>172601248559</v>
      </c>
      <c r="T120" t="s">
        <v>7973</v>
      </c>
      <c r="U120" t="s">
        <v>7974</v>
      </c>
      <c r="V120" t="s">
        <v>7975</v>
      </c>
      <c r="Z120">
        <v>116.076599</v>
      </c>
      <c r="AA120">
        <v>-8.6165730000000007</v>
      </c>
      <c r="AB120" t="s">
        <v>7976</v>
      </c>
      <c r="AC120" t="s">
        <v>235</v>
      </c>
      <c r="AL120" t="s">
        <v>217</v>
      </c>
      <c r="AM120" t="s">
        <v>7977</v>
      </c>
      <c r="AN120" t="s">
        <v>6</v>
      </c>
      <c r="AO120" t="s">
        <v>7978</v>
      </c>
      <c r="AP120" s="57">
        <v>46312.625</v>
      </c>
      <c r="AR120" t="s">
        <v>218</v>
      </c>
      <c r="AS120" t="s">
        <v>219</v>
      </c>
      <c r="AT120" t="s">
        <v>230</v>
      </c>
      <c r="AU120">
        <v>20261016</v>
      </c>
      <c r="AV120" t="s">
        <v>221</v>
      </c>
      <c r="AW120" t="s">
        <v>7979</v>
      </c>
      <c r="AX120" t="s">
        <v>222</v>
      </c>
      <c r="BA120" s="57">
        <v>46312.625</v>
      </c>
      <c r="BB120" t="s">
        <v>7977</v>
      </c>
      <c r="BC120">
        <v>2026</v>
      </c>
      <c r="BD120">
        <v>10</v>
      </c>
      <c r="BE120">
        <v>16</v>
      </c>
      <c r="BF120" s="6">
        <f t="shared" si="3"/>
        <v>46311</v>
      </c>
      <c r="BG120">
        <f t="shared" si="4"/>
        <v>-1.625</v>
      </c>
      <c r="BH120" t="str">
        <f t="shared" si="5"/>
        <v>COMPLY</v>
      </c>
      <c r="BI120" t="str">
        <f>VLOOKUP(H120,Sheet2!$A$1:$B$270,2,FALSE)</f>
        <v>MATARAM</v>
      </c>
    </row>
    <row r="121" spans="1:61">
      <c r="A121">
        <v>120</v>
      </c>
      <c r="B121">
        <v>1002640126</v>
      </c>
      <c r="C121">
        <v>3</v>
      </c>
      <c r="D121" t="s">
        <v>45</v>
      </c>
      <c r="E121">
        <v>5</v>
      </c>
      <c r="F121" t="s">
        <v>210</v>
      </c>
      <c r="G121" t="s">
        <v>112</v>
      </c>
      <c r="H121" t="s">
        <v>262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46311.55740740741</v>
      </c>
      <c r="P121" s="57">
        <v>46311.809756944444</v>
      </c>
      <c r="Q121">
        <v>69411477</v>
      </c>
      <c r="S121">
        <v>172601248573</v>
      </c>
      <c r="T121" t="s">
        <v>7980</v>
      </c>
      <c r="U121" t="s">
        <v>7981</v>
      </c>
      <c r="V121" t="s">
        <v>7982</v>
      </c>
      <c r="Z121">
        <v>116.080197505652</v>
      </c>
      <c r="AA121">
        <v>-8.5731414952730791</v>
      </c>
      <c r="AB121" t="s">
        <v>7983</v>
      </c>
      <c r="AC121" t="s">
        <v>216</v>
      </c>
      <c r="AL121" t="s">
        <v>217</v>
      </c>
      <c r="AM121" t="s">
        <v>7984</v>
      </c>
      <c r="AN121" t="s">
        <v>6</v>
      </c>
      <c r="AO121" t="s">
        <v>7985</v>
      </c>
      <c r="AP121" s="57">
        <v>46313.458333333336</v>
      </c>
      <c r="AR121" t="s">
        <v>218</v>
      </c>
      <c r="AS121" t="s">
        <v>219</v>
      </c>
      <c r="AT121" t="s">
        <v>220</v>
      </c>
      <c r="AU121">
        <v>20261016</v>
      </c>
      <c r="AV121" t="s">
        <v>221</v>
      </c>
      <c r="AW121" t="s">
        <v>874</v>
      </c>
      <c r="AX121" t="s">
        <v>222</v>
      </c>
      <c r="BA121" s="57">
        <v>46313.458333333336</v>
      </c>
      <c r="BB121" t="s">
        <v>7984</v>
      </c>
      <c r="BC121">
        <v>2026</v>
      </c>
      <c r="BD121">
        <v>10</v>
      </c>
      <c r="BE121">
        <v>16</v>
      </c>
      <c r="BF121" s="6">
        <f t="shared" si="3"/>
        <v>46311</v>
      </c>
      <c r="BG121">
        <f t="shared" si="4"/>
        <v>-2.4583333333357587</v>
      </c>
      <c r="BH121" t="str">
        <f t="shared" si="5"/>
        <v>COMPLY</v>
      </c>
      <c r="BI121" t="str">
        <f>VLOOKUP(H121,Sheet2!$A$1:$B$270,2,FALSE)</f>
        <v>MATARAM</v>
      </c>
    </row>
    <row r="122" spans="1:61">
      <c r="A122">
        <v>121</v>
      </c>
      <c r="B122">
        <v>1002643342</v>
      </c>
      <c r="C122">
        <v>3</v>
      </c>
      <c r="D122" t="s">
        <v>45</v>
      </c>
      <c r="E122">
        <v>5</v>
      </c>
      <c r="F122" t="s">
        <v>210</v>
      </c>
      <c r="G122" t="s">
        <v>112</v>
      </c>
      <c r="H122" t="s">
        <v>262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46314.585092592592</v>
      </c>
      <c r="P122" s="57">
        <v>46314.626712962963</v>
      </c>
      <c r="Q122">
        <v>69411651</v>
      </c>
      <c r="S122">
        <v>172601248631</v>
      </c>
      <c r="T122" t="s">
        <v>7986</v>
      </c>
      <c r="U122" t="s">
        <v>9428</v>
      </c>
      <c r="V122" t="s">
        <v>9429</v>
      </c>
      <c r="Z122">
        <v>116.1226904</v>
      </c>
      <c r="AA122">
        <v>-8.5744661000000004</v>
      </c>
      <c r="AB122" t="s">
        <v>7989</v>
      </c>
      <c r="AC122" t="s">
        <v>283</v>
      </c>
      <c r="AL122" t="s">
        <v>217</v>
      </c>
      <c r="AM122" t="s">
        <v>9430</v>
      </c>
      <c r="AN122" t="s">
        <v>6</v>
      </c>
      <c r="AO122" t="s">
        <v>9431</v>
      </c>
      <c r="AR122" t="s">
        <v>218</v>
      </c>
      <c r="AS122" t="s">
        <v>219</v>
      </c>
      <c r="AT122" t="s">
        <v>230</v>
      </c>
      <c r="AU122">
        <v>20261019</v>
      </c>
      <c r="AV122" t="s">
        <v>221</v>
      </c>
      <c r="AW122" t="s">
        <v>540</v>
      </c>
      <c r="AX122" t="s">
        <v>222</v>
      </c>
      <c r="BA122" s="57">
        <v>46314.291666666664</v>
      </c>
      <c r="BB122" t="s">
        <v>9430</v>
      </c>
      <c r="BC122">
        <v>2026</v>
      </c>
      <c r="BD122">
        <v>10</v>
      </c>
      <c r="BE122">
        <v>19</v>
      </c>
      <c r="BF122" s="6">
        <f t="shared" si="3"/>
        <v>46314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MATARAM</v>
      </c>
    </row>
    <row r="123" spans="1:61">
      <c r="A123">
        <v>122</v>
      </c>
      <c r="B123">
        <v>1002643062</v>
      </c>
      <c r="C123">
        <v>3</v>
      </c>
      <c r="D123" t="s">
        <v>45</v>
      </c>
      <c r="E123">
        <v>5</v>
      </c>
      <c r="F123" t="s">
        <v>210</v>
      </c>
      <c r="G123" t="s">
        <v>112</v>
      </c>
      <c r="H123" t="s">
        <v>262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46314.540671296294</v>
      </c>
      <c r="P123" s="57">
        <v>46315.609953703701</v>
      </c>
      <c r="Q123">
        <v>69412871</v>
      </c>
      <c r="S123">
        <v>172601797143</v>
      </c>
      <c r="T123" t="s">
        <v>9432</v>
      </c>
      <c r="U123" t="s">
        <v>9433</v>
      </c>
      <c r="V123" t="s">
        <v>9434</v>
      </c>
      <c r="Z123">
        <v>116.1191188</v>
      </c>
      <c r="AA123">
        <v>-8.5483577999999998</v>
      </c>
      <c r="AB123" t="s">
        <v>9435</v>
      </c>
      <c r="AC123" t="s">
        <v>216</v>
      </c>
      <c r="AL123" t="s">
        <v>217</v>
      </c>
      <c r="AM123" t="s">
        <v>9436</v>
      </c>
      <c r="AN123" t="s">
        <v>6</v>
      </c>
      <c r="AO123" t="s">
        <v>9421</v>
      </c>
      <c r="AP123" s="57">
        <v>46315.625</v>
      </c>
      <c r="AR123" t="s">
        <v>218</v>
      </c>
      <c r="AS123" t="s">
        <v>219</v>
      </c>
      <c r="AT123" t="s">
        <v>230</v>
      </c>
      <c r="AU123">
        <v>20261020</v>
      </c>
      <c r="AV123" t="s">
        <v>221</v>
      </c>
      <c r="AW123" t="s">
        <v>2723</v>
      </c>
      <c r="AX123" t="s">
        <v>222</v>
      </c>
      <c r="BA123" s="57">
        <v>46315.625</v>
      </c>
      <c r="BB123" t="s">
        <v>9436</v>
      </c>
      <c r="BC123">
        <v>2026</v>
      </c>
      <c r="BD123">
        <v>10</v>
      </c>
      <c r="BE123">
        <v>20</v>
      </c>
      <c r="BF123" s="6">
        <f t="shared" si="3"/>
        <v>46315</v>
      </c>
      <c r="BG123">
        <f t="shared" si="4"/>
        <v>-0.625</v>
      </c>
      <c r="BH123" t="str">
        <f t="shared" si="5"/>
        <v>COMPLY</v>
      </c>
      <c r="BI123" t="str">
        <f>VLOOKUP(H123,Sheet2!$A$1:$B$270,2,FALSE)</f>
        <v>MATARAM</v>
      </c>
    </row>
    <row r="124" spans="1:61">
      <c r="A124">
        <v>123</v>
      </c>
      <c r="B124">
        <v>1002642696</v>
      </c>
      <c r="C124">
        <v>3</v>
      </c>
      <c r="D124" t="s">
        <v>45</v>
      </c>
      <c r="E124">
        <v>5</v>
      </c>
      <c r="F124" t="s">
        <v>210</v>
      </c>
      <c r="G124" t="s">
        <v>112</v>
      </c>
      <c r="H124" t="s">
        <v>262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46314.445648148147</v>
      </c>
      <c r="P124" s="57">
        <v>46315.685891203706</v>
      </c>
      <c r="Q124">
        <v>69412732</v>
      </c>
      <c r="S124">
        <v>172601248622</v>
      </c>
      <c r="T124" t="s">
        <v>9437</v>
      </c>
      <c r="U124" t="s">
        <v>9438</v>
      </c>
      <c r="V124" t="s">
        <v>9439</v>
      </c>
      <c r="Z124">
        <v>116.136066913604</v>
      </c>
      <c r="AA124">
        <v>-8.5471619272154697</v>
      </c>
      <c r="AB124" t="s">
        <v>9440</v>
      </c>
      <c r="AC124" t="s">
        <v>235</v>
      </c>
      <c r="AL124" t="s">
        <v>217</v>
      </c>
      <c r="AM124" t="s">
        <v>9441</v>
      </c>
      <c r="AN124" t="s">
        <v>6</v>
      </c>
      <c r="AO124" t="s">
        <v>9411</v>
      </c>
      <c r="AP124" s="57">
        <v>46315.458333333336</v>
      </c>
      <c r="AR124" t="s">
        <v>218</v>
      </c>
      <c r="AS124" t="s">
        <v>219</v>
      </c>
      <c r="AT124" t="s">
        <v>230</v>
      </c>
      <c r="AU124">
        <v>20261020</v>
      </c>
      <c r="AV124" t="s">
        <v>221</v>
      </c>
      <c r="AW124" t="s">
        <v>862</v>
      </c>
      <c r="AX124" t="s">
        <v>222</v>
      </c>
      <c r="BA124" s="57">
        <v>46315.458333333336</v>
      </c>
      <c r="BB124" t="s">
        <v>9441</v>
      </c>
      <c r="BC124">
        <v>2026</v>
      </c>
      <c r="BD124">
        <v>10</v>
      </c>
      <c r="BE124">
        <v>20</v>
      </c>
      <c r="BF124" s="6">
        <f t="shared" si="3"/>
        <v>46315</v>
      </c>
      <c r="BG124">
        <f t="shared" si="4"/>
        <v>-0.45833333333575865</v>
      </c>
      <c r="BH124" t="str">
        <f t="shared" si="5"/>
        <v>COMPLY</v>
      </c>
      <c r="BI124" t="str">
        <f>VLOOKUP(H124,Sheet2!$A$1:$B$270,2,FALSE)</f>
        <v>MATARAM</v>
      </c>
    </row>
    <row r="125" spans="1:61">
      <c r="A125">
        <v>124</v>
      </c>
      <c r="B125">
        <v>1002644720</v>
      </c>
      <c r="C125">
        <v>3</v>
      </c>
      <c r="D125" t="s">
        <v>45</v>
      </c>
      <c r="E125">
        <v>5</v>
      </c>
      <c r="F125" t="s">
        <v>210</v>
      </c>
      <c r="G125" t="s">
        <v>112</v>
      </c>
      <c r="H125" t="s">
        <v>262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46315.39775462963</v>
      </c>
      <c r="P125" s="57">
        <v>46315.807106481479</v>
      </c>
      <c r="Q125">
        <v>69413462</v>
      </c>
      <c r="S125">
        <v>172601248647</v>
      </c>
      <c r="T125" t="s">
        <v>10137</v>
      </c>
      <c r="U125" t="s">
        <v>10138</v>
      </c>
      <c r="V125" t="s">
        <v>10139</v>
      </c>
      <c r="Z125">
        <v>116.1213774</v>
      </c>
      <c r="AA125">
        <v>-8.6094895999999892</v>
      </c>
      <c r="AB125" t="s">
        <v>10140</v>
      </c>
      <c r="AC125" t="s">
        <v>3546</v>
      </c>
      <c r="AL125" t="s">
        <v>217</v>
      </c>
      <c r="AM125" t="s">
        <v>10141</v>
      </c>
      <c r="AN125" t="s">
        <v>6</v>
      </c>
      <c r="AO125" t="s">
        <v>10118</v>
      </c>
      <c r="AP125" s="57">
        <v>46316.625</v>
      </c>
      <c r="AR125" t="s">
        <v>218</v>
      </c>
      <c r="AS125" t="s">
        <v>219</v>
      </c>
      <c r="AT125" t="s">
        <v>1963</v>
      </c>
      <c r="AU125">
        <v>20261020</v>
      </c>
      <c r="AV125" t="s">
        <v>221</v>
      </c>
      <c r="AW125" t="s">
        <v>10142</v>
      </c>
      <c r="AX125" t="s">
        <v>222</v>
      </c>
      <c r="BA125" s="57">
        <v>46316.625</v>
      </c>
      <c r="BB125" t="s">
        <v>10141</v>
      </c>
      <c r="BC125">
        <v>2026</v>
      </c>
      <c r="BD125">
        <v>10</v>
      </c>
      <c r="BE125">
        <v>20</v>
      </c>
      <c r="BF125" s="6">
        <f t="shared" si="3"/>
        <v>46315</v>
      </c>
      <c r="BG125">
        <f t="shared" si="4"/>
        <v>-1.625</v>
      </c>
      <c r="BH125" t="str">
        <f t="shared" si="5"/>
        <v>COMPLY</v>
      </c>
      <c r="BI125" t="str">
        <f>VLOOKUP(H125,Sheet2!$A$1:$B$270,2,FALSE)</f>
        <v>MATARAM</v>
      </c>
    </row>
    <row r="126" spans="1:61">
      <c r="A126">
        <v>125</v>
      </c>
      <c r="B126">
        <v>1002644914</v>
      </c>
      <c r="C126">
        <v>3</v>
      </c>
      <c r="D126" t="s">
        <v>45</v>
      </c>
      <c r="E126">
        <v>5</v>
      </c>
      <c r="F126" t="s">
        <v>210</v>
      </c>
      <c r="G126" t="s">
        <v>112</v>
      </c>
      <c r="H126" t="s">
        <v>262</v>
      </c>
      <c r="I126" t="s">
        <v>212</v>
      </c>
      <c r="J126" t="s">
        <v>213</v>
      </c>
      <c r="K126" t="s">
        <v>149</v>
      </c>
      <c r="L126" t="s">
        <v>214</v>
      </c>
      <c r="M126" t="s">
        <v>255</v>
      </c>
      <c r="N126" t="s">
        <v>215</v>
      </c>
      <c r="O126" s="57">
        <v>46315.431840277779</v>
      </c>
      <c r="P126" s="57">
        <v>46316.383333333331</v>
      </c>
      <c r="Q126">
        <v>69413540</v>
      </c>
      <c r="S126">
        <v>172601248653</v>
      </c>
      <c r="T126" t="s">
        <v>948</v>
      </c>
      <c r="U126" t="s">
        <v>10143</v>
      </c>
      <c r="V126" t="s">
        <v>10144</v>
      </c>
      <c r="Z126">
        <v>116.11492708325299</v>
      </c>
      <c r="AA126">
        <v>-8.5611807038365502</v>
      </c>
      <c r="AB126" t="s">
        <v>10145</v>
      </c>
      <c r="AC126" t="s">
        <v>216</v>
      </c>
      <c r="AL126" t="s">
        <v>217</v>
      </c>
      <c r="AM126" t="s">
        <v>10146</v>
      </c>
      <c r="AN126" t="s">
        <v>6</v>
      </c>
      <c r="AO126" t="s">
        <v>10147</v>
      </c>
      <c r="AP126" s="57">
        <v>46317.333333333336</v>
      </c>
      <c r="AR126" t="s">
        <v>256</v>
      </c>
      <c r="AS126" t="s">
        <v>219</v>
      </c>
      <c r="AT126" t="s">
        <v>342</v>
      </c>
      <c r="AV126" t="s">
        <v>257</v>
      </c>
      <c r="AW126" t="s">
        <v>971</v>
      </c>
      <c r="AX126" t="s">
        <v>222</v>
      </c>
      <c r="BA126" s="57">
        <v>46317.333333333336</v>
      </c>
      <c r="BB126" t="s">
        <v>10146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MATARAM</v>
      </c>
    </row>
    <row r="127" spans="1:61">
      <c r="A127">
        <v>126</v>
      </c>
      <c r="B127">
        <v>1002622049</v>
      </c>
      <c r="C127">
        <v>3</v>
      </c>
      <c r="D127" t="s">
        <v>45</v>
      </c>
      <c r="E127">
        <v>5</v>
      </c>
      <c r="F127" t="s">
        <v>210</v>
      </c>
      <c r="G127" t="s">
        <v>112</v>
      </c>
      <c r="H127" t="s">
        <v>262</v>
      </c>
      <c r="I127" t="s">
        <v>212</v>
      </c>
      <c r="J127" t="s">
        <v>213</v>
      </c>
      <c r="K127" t="s">
        <v>149</v>
      </c>
      <c r="L127" t="s">
        <v>214</v>
      </c>
      <c r="M127" t="s">
        <v>1918</v>
      </c>
      <c r="N127" t="s">
        <v>215</v>
      </c>
      <c r="O127" s="57">
        <v>46300.454236111109</v>
      </c>
      <c r="P127" s="57">
        <v>46310.47216435185</v>
      </c>
      <c r="Q127">
        <v>69404195</v>
      </c>
      <c r="S127">
        <v>172601248323</v>
      </c>
      <c r="T127" t="s">
        <v>2523</v>
      </c>
      <c r="U127" t="s">
        <v>2524</v>
      </c>
      <c r="V127" t="s">
        <v>2525</v>
      </c>
      <c r="Z127">
        <v>116.10332320000001</v>
      </c>
      <c r="AA127">
        <v>-8.5712813000000008</v>
      </c>
      <c r="AB127" t="s">
        <v>2526</v>
      </c>
      <c r="AC127" t="s">
        <v>235</v>
      </c>
      <c r="AL127" t="s">
        <v>217</v>
      </c>
      <c r="AM127" t="s">
        <v>2527</v>
      </c>
      <c r="AN127" t="s">
        <v>6</v>
      </c>
      <c r="AO127" s="57">
        <v>46152.486157407409</v>
      </c>
      <c r="AP127" s="57">
        <v>46301.333333333336</v>
      </c>
      <c r="AQ127" t="s">
        <v>841</v>
      </c>
      <c r="AR127" t="s">
        <v>12</v>
      </c>
      <c r="AS127" t="s">
        <v>219</v>
      </c>
      <c r="AT127" t="s">
        <v>230</v>
      </c>
      <c r="AV127" t="s">
        <v>1626</v>
      </c>
      <c r="AW127" t="s">
        <v>875</v>
      </c>
      <c r="AX127" t="s">
        <v>222</v>
      </c>
      <c r="BA127" s="57">
        <v>46301.333333333336</v>
      </c>
      <c r="BB127" t="s">
        <v>2527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MATARAM</v>
      </c>
    </row>
    <row r="128" spans="1:61">
      <c r="A128">
        <v>127</v>
      </c>
      <c r="B128">
        <v>1002633659</v>
      </c>
      <c r="C128">
        <v>3</v>
      </c>
      <c r="D128" t="s">
        <v>45</v>
      </c>
      <c r="E128">
        <v>5</v>
      </c>
      <c r="F128" t="s">
        <v>210</v>
      </c>
      <c r="G128" t="s">
        <v>110</v>
      </c>
      <c r="H128" t="s">
        <v>443</v>
      </c>
      <c r="I128" t="s">
        <v>212</v>
      </c>
      <c r="J128" t="s">
        <v>213</v>
      </c>
      <c r="K128" t="s">
        <v>149</v>
      </c>
      <c r="L128" t="s">
        <v>214</v>
      </c>
      <c r="M128" t="s">
        <v>1400</v>
      </c>
      <c r="N128" t="s">
        <v>215</v>
      </c>
      <c r="O128" s="57">
        <v>46307.697638888887</v>
      </c>
      <c r="P128" s="57">
        <v>46314.384317129632</v>
      </c>
      <c r="Q128">
        <v>69408923</v>
      </c>
      <c r="S128">
        <v>172610305901</v>
      </c>
      <c r="T128" t="s">
        <v>5780</v>
      </c>
      <c r="U128" t="s">
        <v>5781</v>
      </c>
      <c r="V128" t="s">
        <v>5782</v>
      </c>
      <c r="Z128">
        <v>118.9868125</v>
      </c>
      <c r="AA128">
        <v>-8.5702917999999997</v>
      </c>
      <c r="AB128" t="s">
        <v>5783</v>
      </c>
      <c r="AC128" t="s">
        <v>216</v>
      </c>
      <c r="AL128" t="s">
        <v>217</v>
      </c>
      <c r="AM128" t="s">
        <v>5784</v>
      </c>
      <c r="AN128" t="s">
        <v>6</v>
      </c>
      <c r="AO128" s="57">
        <v>46366.716041666667</v>
      </c>
      <c r="AP128" s="57">
        <v>46309.458333333336</v>
      </c>
      <c r="AQ128" t="s">
        <v>1495</v>
      </c>
      <c r="AR128" t="s">
        <v>14</v>
      </c>
      <c r="AS128" t="s">
        <v>815</v>
      </c>
      <c r="AT128" t="s">
        <v>342</v>
      </c>
      <c r="AV128" t="s">
        <v>7992</v>
      </c>
      <c r="AW128" t="s">
        <v>5785</v>
      </c>
      <c r="AX128" t="s">
        <v>222</v>
      </c>
      <c r="BA128" s="57">
        <v>46309.458333333336</v>
      </c>
      <c r="BB128" t="s">
        <v>5784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BIMA</v>
      </c>
    </row>
    <row r="129" spans="1:61">
      <c r="A129">
        <v>128</v>
      </c>
      <c r="B129">
        <v>1002618712</v>
      </c>
      <c r="C129">
        <v>3</v>
      </c>
      <c r="D129" t="s">
        <v>45</v>
      </c>
      <c r="E129">
        <v>5</v>
      </c>
      <c r="F129" t="s">
        <v>210</v>
      </c>
      <c r="G129" t="s">
        <v>110</v>
      </c>
      <c r="H129" t="s">
        <v>443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46296.722210648149</v>
      </c>
      <c r="P129" s="57">
        <v>46302.78261574074</v>
      </c>
      <c r="Q129">
        <v>69399079</v>
      </c>
      <c r="S129">
        <v>172610305882</v>
      </c>
      <c r="T129" t="s">
        <v>909</v>
      </c>
      <c r="U129" t="s">
        <v>900</v>
      </c>
      <c r="V129" t="s">
        <v>960</v>
      </c>
      <c r="Z129">
        <v>119.010786571083</v>
      </c>
      <c r="AA129">
        <v>-8.5810439764457396</v>
      </c>
      <c r="AB129" t="s">
        <v>910</v>
      </c>
      <c r="AC129" t="s">
        <v>216</v>
      </c>
      <c r="AL129" t="s">
        <v>217</v>
      </c>
      <c r="AM129" t="s">
        <v>961</v>
      </c>
      <c r="AN129" t="s">
        <v>6</v>
      </c>
      <c r="AO129" s="57">
        <v>46032.726099537038</v>
      </c>
      <c r="AR129" t="s">
        <v>218</v>
      </c>
      <c r="AS129" t="s">
        <v>815</v>
      </c>
      <c r="AT129" t="s">
        <v>342</v>
      </c>
      <c r="AU129">
        <v>20261007</v>
      </c>
      <c r="AV129" t="s">
        <v>221</v>
      </c>
      <c r="AW129" t="s">
        <v>540</v>
      </c>
      <c r="AX129" t="s">
        <v>222</v>
      </c>
      <c r="BA129" s="57">
        <v>46296.291666666664</v>
      </c>
      <c r="BB129" t="s">
        <v>961</v>
      </c>
      <c r="BC129">
        <v>2026</v>
      </c>
      <c r="BD129">
        <v>10</v>
      </c>
      <c r="BE129">
        <v>7</v>
      </c>
      <c r="BF129" s="6">
        <f t="shared" si="3"/>
        <v>46302</v>
      </c>
      <c r="BG129">
        <f t="shared" si="4"/>
        <v>5.7083333333357587</v>
      </c>
      <c r="BH129" t="str">
        <f t="shared" si="5"/>
        <v>NOT COMPLY</v>
      </c>
      <c r="BI129" t="str">
        <f>VLOOKUP(H129,Sheet2!$A$1:$B$270,2,FALSE)</f>
        <v>BIMA</v>
      </c>
    </row>
    <row r="130" spans="1:61">
      <c r="A130">
        <v>129</v>
      </c>
      <c r="B130">
        <v>1002642325</v>
      </c>
      <c r="C130">
        <v>3</v>
      </c>
      <c r="D130" t="s">
        <v>45</v>
      </c>
      <c r="E130">
        <v>5</v>
      </c>
      <c r="F130" t="s">
        <v>210</v>
      </c>
      <c r="G130" t="s">
        <v>110</v>
      </c>
      <c r="H130" t="s">
        <v>443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46314.384317129632</v>
      </c>
      <c r="P130" s="57">
        <v>46314.520624999997</v>
      </c>
      <c r="Q130">
        <v>69408923</v>
      </c>
      <c r="S130">
        <v>172610305917</v>
      </c>
      <c r="T130" t="s">
        <v>5780</v>
      </c>
      <c r="U130" t="s">
        <v>9442</v>
      </c>
      <c r="V130" t="s">
        <v>9443</v>
      </c>
      <c r="Z130">
        <v>119.0124485</v>
      </c>
      <c r="AA130">
        <v>-8.5968129999999991</v>
      </c>
      <c r="AB130" t="s">
        <v>5783</v>
      </c>
      <c r="AC130" t="s">
        <v>216</v>
      </c>
      <c r="AL130" t="s">
        <v>217</v>
      </c>
      <c r="AM130" t="s">
        <v>9444</v>
      </c>
      <c r="AN130" t="s">
        <v>6</v>
      </c>
      <c r="AO130" t="s">
        <v>9445</v>
      </c>
      <c r="AR130" t="s">
        <v>218</v>
      </c>
      <c r="AS130" t="s">
        <v>815</v>
      </c>
      <c r="AT130" t="s">
        <v>342</v>
      </c>
      <c r="AU130">
        <v>20261019</v>
      </c>
      <c r="AV130" t="s">
        <v>221</v>
      </c>
      <c r="AW130" t="s">
        <v>540</v>
      </c>
      <c r="AX130" t="s">
        <v>222</v>
      </c>
      <c r="BA130" s="57">
        <v>46314.291666666664</v>
      </c>
      <c r="BB130" t="s">
        <v>9444</v>
      </c>
      <c r="BC130">
        <v>2026</v>
      </c>
      <c r="BD130">
        <v>10</v>
      </c>
      <c r="BE130">
        <v>19</v>
      </c>
      <c r="BF130" s="6">
        <f t="shared" ref="BF130:BF193" si="6">DATE(BC130,BD130,BE130)</f>
        <v>46314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BIMA</v>
      </c>
    </row>
    <row r="131" spans="1:61">
      <c r="A131">
        <v>130</v>
      </c>
      <c r="B131">
        <v>1002620949</v>
      </c>
      <c r="C131">
        <v>3</v>
      </c>
      <c r="D131" t="s">
        <v>45</v>
      </c>
      <c r="E131">
        <v>5</v>
      </c>
      <c r="F131" t="s">
        <v>210</v>
      </c>
      <c r="G131" t="s">
        <v>110</v>
      </c>
      <c r="H131" t="s">
        <v>467</v>
      </c>
      <c r="I131" t="s">
        <v>212</v>
      </c>
      <c r="J131" t="s">
        <v>213</v>
      </c>
      <c r="K131" t="s">
        <v>149</v>
      </c>
      <c r="L131" t="s">
        <v>214</v>
      </c>
      <c r="M131" t="s">
        <v>1400</v>
      </c>
      <c r="N131" t="s">
        <v>215</v>
      </c>
      <c r="O131" s="57">
        <v>46298.534421296295</v>
      </c>
      <c r="P131" s="57">
        <v>46308.586134259262</v>
      </c>
      <c r="Q131">
        <v>69403591</v>
      </c>
      <c r="S131">
        <v>172617203150</v>
      </c>
      <c r="T131" t="s">
        <v>1490</v>
      </c>
      <c r="U131" t="s">
        <v>1491</v>
      </c>
      <c r="V131" t="s">
        <v>1492</v>
      </c>
      <c r="Z131">
        <v>118.620157577097</v>
      </c>
      <c r="AA131">
        <v>-8.5052059632253307</v>
      </c>
      <c r="AB131" t="s">
        <v>1493</v>
      </c>
      <c r="AC131" t="s">
        <v>216</v>
      </c>
      <c r="AL131" t="s">
        <v>217</v>
      </c>
      <c r="AM131" t="s">
        <v>1494</v>
      </c>
      <c r="AN131" t="s">
        <v>6</v>
      </c>
      <c r="AO131" s="57">
        <v>46091.549074074072</v>
      </c>
      <c r="AP131" s="57">
        <v>46305.333333333336</v>
      </c>
      <c r="AQ131" t="s">
        <v>1495</v>
      </c>
      <c r="AR131" t="s">
        <v>14</v>
      </c>
      <c r="AS131" t="s">
        <v>815</v>
      </c>
      <c r="AT131" t="s">
        <v>220</v>
      </c>
      <c r="AV131" t="s">
        <v>5786</v>
      </c>
      <c r="AW131" t="s">
        <v>871</v>
      </c>
      <c r="AX131" t="s">
        <v>222</v>
      </c>
      <c r="BA131" s="57">
        <v>46305.333333333336</v>
      </c>
      <c r="BB131" t="s">
        <v>1494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BIMA</v>
      </c>
    </row>
    <row r="132" spans="1:61">
      <c r="A132">
        <v>131</v>
      </c>
      <c r="B132">
        <v>1002635217</v>
      </c>
      <c r="C132">
        <v>3</v>
      </c>
      <c r="D132" t="s">
        <v>45</v>
      </c>
      <c r="E132">
        <v>5</v>
      </c>
      <c r="F132" t="s">
        <v>210</v>
      </c>
      <c r="G132" t="s">
        <v>110</v>
      </c>
      <c r="H132" t="s">
        <v>467</v>
      </c>
      <c r="I132" t="s">
        <v>212</v>
      </c>
      <c r="J132" t="s">
        <v>213</v>
      </c>
      <c r="K132" t="s">
        <v>149</v>
      </c>
      <c r="L132" t="s">
        <v>214</v>
      </c>
      <c r="M132" t="s">
        <v>1400</v>
      </c>
      <c r="N132" t="s">
        <v>215</v>
      </c>
      <c r="O132" s="57">
        <v>46308.601157407407</v>
      </c>
      <c r="P132" s="57">
        <v>46310.45989583333</v>
      </c>
      <c r="Q132">
        <v>69409458</v>
      </c>
      <c r="S132">
        <v>172617203161</v>
      </c>
      <c r="T132" t="s">
        <v>5790</v>
      </c>
      <c r="U132" t="s">
        <v>5791</v>
      </c>
      <c r="V132" t="s">
        <v>5792</v>
      </c>
      <c r="Z132">
        <v>118.597095980185</v>
      </c>
      <c r="AA132">
        <v>-8.4229966677751609</v>
      </c>
      <c r="AB132" t="s">
        <v>5793</v>
      </c>
      <c r="AC132" t="s">
        <v>235</v>
      </c>
      <c r="AL132" t="s">
        <v>217</v>
      </c>
      <c r="AM132" t="s">
        <v>5794</v>
      </c>
      <c r="AN132" t="s">
        <v>6</v>
      </c>
      <c r="AO132" t="s">
        <v>5795</v>
      </c>
      <c r="AP132" s="57">
        <v>46309.458333333336</v>
      </c>
      <c r="AQ132" t="s">
        <v>1495</v>
      </c>
      <c r="AR132" t="s">
        <v>14</v>
      </c>
      <c r="AS132" t="s">
        <v>815</v>
      </c>
      <c r="AT132" t="s">
        <v>230</v>
      </c>
      <c r="AV132" t="s">
        <v>7428</v>
      </c>
      <c r="AW132" t="s">
        <v>877</v>
      </c>
      <c r="AX132" t="s">
        <v>222</v>
      </c>
      <c r="BA132" s="57">
        <v>46309.458333333336</v>
      </c>
      <c r="BB132" t="s">
        <v>5794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BIMA</v>
      </c>
    </row>
    <row r="133" spans="1:61">
      <c r="A133">
        <v>132</v>
      </c>
      <c r="B133">
        <v>1002616820</v>
      </c>
      <c r="C133">
        <v>3</v>
      </c>
      <c r="D133" t="s">
        <v>45</v>
      </c>
      <c r="E133">
        <v>5</v>
      </c>
      <c r="F133" t="s">
        <v>210</v>
      </c>
      <c r="G133" t="s">
        <v>110</v>
      </c>
      <c r="H133" t="s">
        <v>467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46296.30809027778</v>
      </c>
      <c r="P133" s="57">
        <v>46297.771481481483</v>
      </c>
      <c r="Q133">
        <v>69401995</v>
      </c>
      <c r="S133">
        <v>172617203143</v>
      </c>
      <c r="T133" t="s">
        <v>962</v>
      </c>
      <c r="U133" t="s">
        <v>963</v>
      </c>
      <c r="V133" t="s">
        <v>964</v>
      </c>
      <c r="Z133">
        <v>118.587181</v>
      </c>
      <c r="AA133">
        <v>-8.5123169999999995</v>
      </c>
      <c r="AB133" t="s">
        <v>965</v>
      </c>
      <c r="AC133" t="s">
        <v>235</v>
      </c>
      <c r="AL133" t="s">
        <v>217</v>
      </c>
      <c r="AM133" t="s">
        <v>966</v>
      </c>
      <c r="AN133" t="s">
        <v>6</v>
      </c>
      <c r="AO133" s="57">
        <v>46032.319768518515</v>
      </c>
      <c r="AP133" s="57">
        <v>46297.333333333336</v>
      </c>
      <c r="AR133" t="s">
        <v>218</v>
      </c>
      <c r="AS133" t="s">
        <v>815</v>
      </c>
      <c r="AT133" t="s">
        <v>220</v>
      </c>
      <c r="AU133">
        <v>20261002</v>
      </c>
      <c r="AV133" t="s">
        <v>221</v>
      </c>
      <c r="AW133" t="s">
        <v>871</v>
      </c>
      <c r="AX133" t="s">
        <v>222</v>
      </c>
      <c r="BA133" s="57">
        <v>46297.333333333336</v>
      </c>
      <c r="BB133" t="s">
        <v>966</v>
      </c>
      <c r="BC133">
        <v>2026</v>
      </c>
      <c r="BD133">
        <v>10</v>
      </c>
      <c r="BE133">
        <v>2</v>
      </c>
      <c r="BF133" s="6">
        <f t="shared" si="6"/>
        <v>46297</v>
      </c>
      <c r="BG133">
        <f t="shared" si="7"/>
        <v>-0.33333333333575865</v>
      </c>
      <c r="BH133" t="str">
        <f t="shared" si="8"/>
        <v>COMPLY</v>
      </c>
      <c r="BI133" t="str">
        <f>VLOOKUP(H133,Sheet2!$A$1:$B$270,2,FALSE)</f>
        <v>BIMA</v>
      </c>
    </row>
    <row r="134" spans="1:61">
      <c r="A134">
        <v>133</v>
      </c>
      <c r="B134">
        <v>1002628578</v>
      </c>
      <c r="C134">
        <v>3</v>
      </c>
      <c r="D134" t="s">
        <v>45</v>
      </c>
      <c r="E134">
        <v>5</v>
      </c>
      <c r="F134" t="s">
        <v>210</v>
      </c>
      <c r="G134" t="s">
        <v>110</v>
      </c>
      <c r="H134" t="s">
        <v>467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46303.758101851854</v>
      </c>
      <c r="P134" s="57">
        <v>46305.32402777778</v>
      </c>
      <c r="Q134">
        <v>69406862</v>
      </c>
      <c r="S134">
        <v>172617203155</v>
      </c>
      <c r="T134" t="s">
        <v>4462</v>
      </c>
      <c r="U134" t="s">
        <v>4463</v>
      </c>
      <c r="V134" t="s">
        <v>4464</v>
      </c>
      <c r="Z134">
        <v>118.5728586</v>
      </c>
      <c r="AA134">
        <v>-8.5253338999999997</v>
      </c>
      <c r="AB134" t="s">
        <v>4465</v>
      </c>
      <c r="AC134" t="s">
        <v>235</v>
      </c>
      <c r="AL134" t="s">
        <v>217</v>
      </c>
      <c r="AM134" t="s">
        <v>4439</v>
      </c>
      <c r="AN134" t="s">
        <v>6</v>
      </c>
      <c r="AO134" s="57">
        <v>46244.767743055556</v>
      </c>
      <c r="AP134" s="57">
        <v>46304.625</v>
      </c>
      <c r="AR134" t="s">
        <v>218</v>
      </c>
      <c r="AS134" t="s">
        <v>815</v>
      </c>
      <c r="AT134" t="s">
        <v>220</v>
      </c>
      <c r="AU134">
        <v>20261010</v>
      </c>
      <c r="AV134" t="s">
        <v>221</v>
      </c>
      <c r="AW134" t="s">
        <v>871</v>
      </c>
      <c r="AX134" t="s">
        <v>222</v>
      </c>
      <c r="BA134" s="57">
        <v>46304.625</v>
      </c>
      <c r="BB134" t="s">
        <v>4439</v>
      </c>
      <c r="BC134">
        <v>2026</v>
      </c>
      <c r="BD134">
        <v>10</v>
      </c>
      <c r="BE134">
        <v>10</v>
      </c>
      <c r="BF134" s="6">
        <f t="shared" si="6"/>
        <v>46305</v>
      </c>
      <c r="BG134">
        <f t="shared" si="7"/>
        <v>0.375</v>
      </c>
      <c r="BH134" t="str">
        <f t="shared" si="8"/>
        <v>COMPLY</v>
      </c>
      <c r="BI134" t="str">
        <f>VLOOKUP(H134,Sheet2!$A$1:$B$270,2,FALSE)</f>
        <v>BIMA</v>
      </c>
    </row>
    <row r="135" spans="1:61">
      <c r="A135">
        <v>134</v>
      </c>
      <c r="B135">
        <v>1002635143</v>
      </c>
      <c r="C135">
        <v>3</v>
      </c>
      <c r="D135" t="s">
        <v>45</v>
      </c>
      <c r="E135">
        <v>5</v>
      </c>
      <c r="F135" t="s">
        <v>210</v>
      </c>
      <c r="G135" t="s">
        <v>110</v>
      </c>
      <c r="H135" t="s">
        <v>467</v>
      </c>
      <c r="I135" t="s">
        <v>212</v>
      </c>
      <c r="J135" t="s">
        <v>213</v>
      </c>
      <c r="K135" t="s">
        <v>149</v>
      </c>
      <c r="M135" t="s">
        <v>76</v>
      </c>
      <c r="N135" t="s">
        <v>215</v>
      </c>
      <c r="O135" s="57">
        <v>46308.586134259262</v>
      </c>
      <c r="P135" s="57">
        <v>46308.647858796299</v>
      </c>
      <c r="Q135">
        <v>69403591</v>
      </c>
      <c r="S135">
        <v>172617203160</v>
      </c>
      <c r="T135" t="s">
        <v>1490</v>
      </c>
      <c r="U135" t="s">
        <v>5787</v>
      </c>
      <c r="V135" t="s">
        <v>5788</v>
      </c>
      <c r="Z135">
        <v>118.61988700000001</v>
      </c>
      <c r="AA135">
        <v>-8.5059310000000004</v>
      </c>
      <c r="AB135" t="s">
        <v>1493</v>
      </c>
      <c r="AC135" t="s">
        <v>216</v>
      </c>
      <c r="AL135" t="s">
        <v>217</v>
      </c>
      <c r="AM135" t="s">
        <v>5789</v>
      </c>
      <c r="AN135" t="s">
        <v>6</v>
      </c>
      <c r="AO135" t="s">
        <v>5769</v>
      </c>
      <c r="AR135" t="s">
        <v>218</v>
      </c>
      <c r="AS135" t="s">
        <v>815</v>
      </c>
      <c r="AT135" t="s">
        <v>220</v>
      </c>
      <c r="AU135">
        <v>20261013</v>
      </c>
      <c r="AV135" t="s">
        <v>221</v>
      </c>
      <c r="AW135" t="s">
        <v>540</v>
      </c>
      <c r="AX135" t="s">
        <v>222</v>
      </c>
      <c r="BA135" s="57">
        <v>46308.291666666664</v>
      </c>
      <c r="BB135" t="s">
        <v>5789</v>
      </c>
      <c r="BC135">
        <v>2026</v>
      </c>
      <c r="BD135">
        <v>10</v>
      </c>
      <c r="BE135">
        <v>13</v>
      </c>
      <c r="BF135" s="6">
        <f t="shared" si="6"/>
        <v>46308</v>
      </c>
      <c r="BG135">
        <f t="shared" si="7"/>
        <v>-0.29166666666424135</v>
      </c>
      <c r="BH135" t="str">
        <f t="shared" si="8"/>
        <v>COMPLY</v>
      </c>
      <c r="BI135" t="str">
        <f>VLOOKUP(H135,Sheet2!$A$1:$B$270,2,FALSE)</f>
        <v>BIMA</v>
      </c>
    </row>
    <row r="136" spans="1:61">
      <c r="A136">
        <v>135</v>
      </c>
      <c r="B136">
        <v>1002638116</v>
      </c>
      <c r="C136">
        <v>3</v>
      </c>
      <c r="D136" t="s">
        <v>45</v>
      </c>
      <c r="E136">
        <v>5</v>
      </c>
      <c r="F136" t="s">
        <v>210</v>
      </c>
      <c r="G136" t="s">
        <v>110</v>
      </c>
      <c r="H136" t="s">
        <v>467</v>
      </c>
      <c r="I136" t="s">
        <v>212</v>
      </c>
      <c r="J136" t="s">
        <v>213</v>
      </c>
      <c r="K136" t="s">
        <v>149</v>
      </c>
      <c r="M136" t="s">
        <v>76</v>
      </c>
      <c r="N136" t="s">
        <v>215</v>
      </c>
      <c r="O136" s="57">
        <v>46310.459907407407</v>
      </c>
      <c r="P136" s="57">
        <v>46316.357476851852</v>
      </c>
      <c r="Q136">
        <v>69409458</v>
      </c>
      <c r="S136">
        <v>172617203164</v>
      </c>
      <c r="T136" t="s">
        <v>5790</v>
      </c>
      <c r="U136" t="s">
        <v>7429</v>
      </c>
      <c r="V136" t="s">
        <v>7430</v>
      </c>
      <c r="Z136">
        <v>118.60552869999999</v>
      </c>
      <c r="AA136">
        <v>-8.5057258999999998</v>
      </c>
      <c r="AB136" t="s">
        <v>5793</v>
      </c>
      <c r="AC136" t="s">
        <v>283</v>
      </c>
      <c r="AL136" t="s">
        <v>217</v>
      </c>
      <c r="AM136" t="s">
        <v>7431</v>
      </c>
      <c r="AN136" t="s">
        <v>6</v>
      </c>
      <c r="AO136" t="s">
        <v>7432</v>
      </c>
      <c r="AR136" t="s">
        <v>218</v>
      </c>
      <c r="AS136" t="s">
        <v>815</v>
      </c>
      <c r="AT136" t="s">
        <v>230</v>
      </c>
      <c r="AU136">
        <v>20261021</v>
      </c>
      <c r="AV136" t="s">
        <v>221</v>
      </c>
      <c r="AW136" t="s">
        <v>540</v>
      </c>
      <c r="AX136" t="s">
        <v>222</v>
      </c>
      <c r="BA136" s="57">
        <v>46310.291666666664</v>
      </c>
      <c r="BB136" t="s">
        <v>7431</v>
      </c>
      <c r="BC136">
        <v>2026</v>
      </c>
      <c r="BD136">
        <v>10</v>
      </c>
      <c r="BE136">
        <v>21</v>
      </c>
      <c r="BF136" s="6">
        <f t="shared" si="6"/>
        <v>46316</v>
      </c>
      <c r="BG136">
        <f t="shared" si="7"/>
        <v>5.7083333333357587</v>
      </c>
      <c r="BH136" t="str">
        <f t="shared" si="8"/>
        <v>NOT COMPLY</v>
      </c>
      <c r="BI136" t="str">
        <f>VLOOKUP(H136,Sheet2!$A$1:$B$270,2,FALSE)</f>
        <v>BIMA</v>
      </c>
    </row>
    <row r="137" spans="1:61">
      <c r="A137">
        <v>136</v>
      </c>
      <c r="B137">
        <v>1002625681</v>
      </c>
      <c r="C137">
        <v>3</v>
      </c>
      <c r="D137" t="s">
        <v>45</v>
      </c>
      <c r="E137">
        <v>5</v>
      </c>
      <c r="F137" t="s">
        <v>210</v>
      </c>
      <c r="G137" t="s">
        <v>110</v>
      </c>
      <c r="H137" t="s">
        <v>237</v>
      </c>
      <c r="I137" t="s">
        <v>212</v>
      </c>
      <c r="J137" t="s">
        <v>213</v>
      </c>
      <c r="K137" t="s">
        <v>149</v>
      </c>
      <c r="L137" t="s">
        <v>214</v>
      </c>
      <c r="M137" t="s">
        <v>1400</v>
      </c>
      <c r="N137" t="s">
        <v>215</v>
      </c>
      <c r="O137" s="57">
        <v>46302.447002314817</v>
      </c>
      <c r="P137" s="57">
        <v>46304.728518518517</v>
      </c>
      <c r="Q137">
        <v>69405617</v>
      </c>
      <c r="S137">
        <v>172616790548</v>
      </c>
      <c r="T137" t="s">
        <v>3735</v>
      </c>
      <c r="U137" t="s">
        <v>3736</v>
      </c>
      <c r="V137" t="s">
        <v>3737</v>
      </c>
      <c r="Z137">
        <v>118.663235530257</v>
      </c>
      <c r="AA137">
        <v>-8.7472198442349196</v>
      </c>
      <c r="AB137" t="s">
        <v>3738</v>
      </c>
      <c r="AC137" t="s">
        <v>216</v>
      </c>
      <c r="AL137" t="s">
        <v>217</v>
      </c>
      <c r="AM137" t="s">
        <v>3739</v>
      </c>
      <c r="AN137" t="s">
        <v>6</v>
      </c>
      <c r="AO137" s="57">
        <v>46213.455231481479</v>
      </c>
      <c r="AP137" s="57">
        <v>46303.333333333336</v>
      </c>
      <c r="AR137" t="s">
        <v>14</v>
      </c>
      <c r="AS137" t="s">
        <v>815</v>
      </c>
      <c r="AT137" t="s">
        <v>220</v>
      </c>
      <c r="AV137" t="s">
        <v>4875</v>
      </c>
      <c r="AW137" t="s">
        <v>871</v>
      </c>
      <c r="AX137" t="s">
        <v>222</v>
      </c>
      <c r="BA137" s="57">
        <v>46303.333333333336</v>
      </c>
      <c r="BB137" t="s">
        <v>3739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BIMA</v>
      </c>
    </row>
    <row r="138" spans="1:61">
      <c r="A138">
        <v>137</v>
      </c>
      <c r="B138">
        <v>1002623533</v>
      </c>
      <c r="C138">
        <v>3</v>
      </c>
      <c r="D138" t="s">
        <v>45</v>
      </c>
      <c r="E138">
        <v>5</v>
      </c>
      <c r="F138" t="s">
        <v>210</v>
      </c>
      <c r="G138" t="s">
        <v>110</v>
      </c>
      <c r="H138" t="s">
        <v>237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46301.380960648145</v>
      </c>
      <c r="P138" s="57">
        <v>46304.719837962963</v>
      </c>
      <c r="Q138">
        <v>69404708</v>
      </c>
      <c r="S138">
        <v>172616790349</v>
      </c>
      <c r="T138" t="s">
        <v>3150</v>
      </c>
      <c r="U138" t="s">
        <v>3151</v>
      </c>
      <c r="V138" t="s">
        <v>3152</v>
      </c>
      <c r="Z138">
        <v>118.681394420564</v>
      </c>
      <c r="AA138">
        <v>-8.5828923268358803</v>
      </c>
      <c r="AB138" t="s">
        <v>3153</v>
      </c>
      <c r="AC138" t="s">
        <v>216</v>
      </c>
      <c r="AL138" t="s">
        <v>217</v>
      </c>
      <c r="AM138" t="s">
        <v>3154</v>
      </c>
      <c r="AN138" t="s">
        <v>6</v>
      </c>
      <c r="AO138" s="57">
        <v>46183.392407407409</v>
      </c>
      <c r="AP138" s="57">
        <v>46302.333333333336</v>
      </c>
      <c r="AR138" t="s">
        <v>218</v>
      </c>
      <c r="AS138" t="s">
        <v>815</v>
      </c>
      <c r="AT138" t="s">
        <v>220</v>
      </c>
      <c r="AU138">
        <v>20261009</v>
      </c>
      <c r="AV138" t="s">
        <v>221</v>
      </c>
      <c r="AW138" t="s">
        <v>1479</v>
      </c>
      <c r="AX138" t="s">
        <v>222</v>
      </c>
      <c r="BA138" s="57">
        <v>46302.333333333336</v>
      </c>
      <c r="BB138" t="s">
        <v>3154</v>
      </c>
      <c r="BC138">
        <v>2026</v>
      </c>
      <c r="BD138">
        <v>10</v>
      </c>
      <c r="BE138">
        <v>9</v>
      </c>
      <c r="BF138" s="6">
        <f t="shared" si="6"/>
        <v>46304</v>
      </c>
      <c r="BG138">
        <f t="shared" si="7"/>
        <v>1.6666666666642413</v>
      </c>
      <c r="BH138" t="str">
        <f t="shared" si="8"/>
        <v>NOT COMPLY</v>
      </c>
      <c r="BI138" t="str">
        <f>VLOOKUP(H138,Sheet2!$A$1:$B$270,2,FALSE)</f>
        <v>BIMA</v>
      </c>
    </row>
    <row r="139" spans="1:61">
      <c r="A139">
        <v>138</v>
      </c>
      <c r="B139">
        <v>1002630480</v>
      </c>
      <c r="C139">
        <v>3</v>
      </c>
      <c r="D139" t="s">
        <v>45</v>
      </c>
      <c r="E139">
        <v>5</v>
      </c>
      <c r="F139" t="s">
        <v>210</v>
      </c>
      <c r="G139" t="s">
        <v>110</v>
      </c>
      <c r="H139" t="s">
        <v>237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46304.728530092594</v>
      </c>
      <c r="P139" s="57">
        <v>46305.518819444442</v>
      </c>
      <c r="Q139">
        <v>69405617</v>
      </c>
      <c r="S139">
        <v>172616790567</v>
      </c>
      <c r="T139" t="s">
        <v>3735</v>
      </c>
      <c r="U139" t="s">
        <v>4872</v>
      </c>
      <c r="V139" t="s">
        <v>4873</v>
      </c>
      <c r="Z139">
        <v>118.669167112488</v>
      </c>
      <c r="AA139">
        <v>-8.6880139615113592</v>
      </c>
      <c r="AB139" t="s">
        <v>3738</v>
      </c>
      <c r="AC139" t="s">
        <v>216</v>
      </c>
      <c r="AL139" t="s">
        <v>217</v>
      </c>
      <c r="AM139" t="s">
        <v>4874</v>
      </c>
      <c r="AN139" t="s">
        <v>6</v>
      </c>
      <c r="AO139" s="57">
        <v>46275.736446759256</v>
      </c>
      <c r="AR139" t="s">
        <v>218</v>
      </c>
      <c r="AS139" t="s">
        <v>815</v>
      </c>
      <c r="AT139" t="s">
        <v>220</v>
      </c>
      <c r="AU139">
        <v>20261010</v>
      </c>
      <c r="AV139" t="s">
        <v>221</v>
      </c>
      <c r="AW139" t="s">
        <v>1748</v>
      </c>
      <c r="AX139" t="s">
        <v>222</v>
      </c>
      <c r="BA139" s="57">
        <v>46304.291666666664</v>
      </c>
      <c r="BB139" t="s">
        <v>4874</v>
      </c>
      <c r="BC139">
        <v>2026</v>
      </c>
      <c r="BD139">
        <v>10</v>
      </c>
      <c r="BE139">
        <v>10</v>
      </c>
      <c r="BF139" s="6">
        <f t="shared" si="6"/>
        <v>46305</v>
      </c>
      <c r="BG139">
        <f t="shared" si="7"/>
        <v>0.70833333333575865</v>
      </c>
      <c r="BH139" t="str">
        <f t="shared" si="8"/>
        <v>COMPLY</v>
      </c>
      <c r="BI139" t="str">
        <f>VLOOKUP(H139,Sheet2!$A$1:$B$270,2,FALSE)</f>
        <v>BIMA</v>
      </c>
    </row>
    <row r="140" spans="1:61">
      <c r="A140">
        <v>139</v>
      </c>
      <c r="B140">
        <v>1002642955</v>
      </c>
      <c r="C140">
        <v>3</v>
      </c>
      <c r="D140" t="s">
        <v>45</v>
      </c>
      <c r="E140">
        <v>5</v>
      </c>
      <c r="F140" t="s">
        <v>210</v>
      </c>
      <c r="G140" t="s">
        <v>110</v>
      </c>
      <c r="H140" t="s">
        <v>237</v>
      </c>
      <c r="I140" t="s">
        <v>212</v>
      </c>
      <c r="J140" t="s">
        <v>213</v>
      </c>
      <c r="K140" t="s">
        <v>149</v>
      </c>
      <c r="L140" t="s">
        <v>214</v>
      </c>
      <c r="M140" t="s">
        <v>238</v>
      </c>
      <c r="N140" t="s">
        <v>215</v>
      </c>
      <c r="O140" s="57">
        <v>46314.495532407411</v>
      </c>
      <c r="P140" s="57">
        <v>46314.49726851852</v>
      </c>
      <c r="Q140">
        <v>69412845</v>
      </c>
      <c r="S140">
        <v>172616790627</v>
      </c>
      <c r="T140" t="s">
        <v>9446</v>
      </c>
      <c r="U140" t="s">
        <v>9447</v>
      </c>
      <c r="V140" t="s">
        <v>9448</v>
      </c>
      <c r="Z140">
        <v>118.69931291788799</v>
      </c>
      <c r="AA140">
        <v>-8.5935701482388804</v>
      </c>
      <c r="AB140" t="s">
        <v>9449</v>
      </c>
      <c r="AC140" t="s">
        <v>216</v>
      </c>
      <c r="AL140" t="s">
        <v>217</v>
      </c>
      <c r="AM140" t="s">
        <v>9450</v>
      </c>
      <c r="AN140" t="s">
        <v>6</v>
      </c>
      <c r="AO140" t="s">
        <v>9451</v>
      </c>
      <c r="AP140" s="57">
        <v>46321.333333333336</v>
      </c>
      <c r="AR140" t="s">
        <v>239</v>
      </c>
      <c r="AS140" t="s">
        <v>815</v>
      </c>
      <c r="AT140" t="s">
        <v>220</v>
      </c>
      <c r="AV140" t="s">
        <v>238</v>
      </c>
      <c r="AW140" t="s">
        <v>4471</v>
      </c>
      <c r="AX140" t="s">
        <v>222</v>
      </c>
      <c r="BA140" s="57">
        <v>46321.333333333336</v>
      </c>
      <c r="BB140" t="s">
        <v>9450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BIMA</v>
      </c>
    </row>
    <row r="141" spans="1:61">
      <c r="A141">
        <v>140</v>
      </c>
      <c r="B141">
        <v>1002628624</v>
      </c>
      <c r="C141">
        <v>3</v>
      </c>
      <c r="D141" t="s">
        <v>45</v>
      </c>
      <c r="E141">
        <v>5</v>
      </c>
      <c r="F141" t="s">
        <v>210</v>
      </c>
      <c r="G141" t="s">
        <v>110</v>
      </c>
      <c r="H141" t="s">
        <v>311</v>
      </c>
      <c r="I141" t="s">
        <v>212</v>
      </c>
      <c r="J141" t="s">
        <v>213</v>
      </c>
      <c r="K141" t="s">
        <v>149</v>
      </c>
      <c r="L141" t="s">
        <v>214</v>
      </c>
      <c r="M141" t="s">
        <v>1400</v>
      </c>
      <c r="N141" t="s">
        <v>215</v>
      </c>
      <c r="O141" s="57">
        <v>46303.801111111112</v>
      </c>
      <c r="P141" s="57">
        <v>46308.732812499999</v>
      </c>
      <c r="Q141">
        <v>69406912</v>
      </c>
      <c r="S141">
        <v>172611786529</v>
      </c>
      <c r="T141" t="s">
        <v>4466</v>
      </c>
      <c r="U141" t="s">
        <v>4467</v>
      </c>
      <c r="V141" t="s">
        <v>4468</v>
      </c>
      <c r="Z141">
        <v>118.335729427635</v>
      </c>
      <c r="AA141">
        <v>-8.5251044277993699</v>
      </c>
      <c r="AB141" t="s">
        <v>4469</v>
      </c>
      <c r="AC141" t="s">
        <v>216</v>
      </c>
      <c r="AL141" t="s">
        <v>217</v>
      </c>
      <c r="AM141" t="s">
        <v>4470</v>
      </c>
      <c r="AN141" t="s">
        <v>6</v>
      </c>
      <c r="AO141" s="57">
        <v>46244.809351851851</v>
      </c>
      <c r="AP141" s="57">
        <v>46305.333333333336</v>
      </c>
      <c r="AQ141" t="s">
        <v>1495</v>
      </c>
      <c r="AR141" t="s">
        <v>14</v>
      </c>
      <c r="AS141" t="s">
        <v>557</v>
      </c>
      <c r="AT141" t="s">
        <v>220</v>
      </c>
      <c r="AV141" t="s">
        <v>6623</v>
      </c>
      <c r="AW141" t="s">
        <v>4471</v>
      </c>
      <c r="AX141" t="s">
        <v>222</v>
      </c>
      <c r="BA141" s="57">
        <v>46305.333333333336</v>
      </c>
      <c r="BB141" t="s">
        <v>4470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BIMA</v>
      </c>
    </row>
    <row r="142" spans="1:61">
      <c r="A142">
        <v>141</v>
      </c>
      <c r="B142">
        <v>1002628788</v>
      </c>
      <c r="C142">
        <v>3</v>
      </c>
      <c r="D142" t="s">
        <v>45</v>
      </c>
      <c r="E142">
        <v>5</v>
      </c>
      <c r="F142" t="s">
        <v>210</v>
      </c>
      <c r="G142" t="s">
        <v>110</v>
      </c>
      <c r="H142" t="s">
        <v>311</v>
      </c>
      <c r="I142" t="s">
        <v>212</v>
      </c>
      <c r="J142" t="s">
        <v>213</v>
      </c>
      <c r="K142" t="s">
        <v>149</v>
      </c>
      <c r="L142" t="s">
        <v>214</v>
      </c>
      <c r="M142" t="s">
        <v>1400</v>
      </c>
      <c r="N142" t="s">
        <v>215</v>
      </c>
      <c r="O142" s="57">
        <v>46304.35527777778</v>
      </c>
      <c r="P142" s="57">
        <v>46315.511157407411</v>
      </c>
      <c r="Q142">
        <v>69406993</v>
      </c>
      <c r="S142">
        <v>172611786366</v>
      </c>
      <c r="T142" t="s">
        <v>4876</v>
      </c>
      <c r="U142" t="s">
        <v>4877</v>
      </c>
      <c r="V142" t="s">
        <v>4878</v>
      </c>
      <c r="Z142">
        <v>118.473552828132</v>
      </c>
      <c r="AA142">
        <v>-8.5251006808952603</v>
      </c>
      <c r="AB142" t="s">
        <v>4879</v>
      </c>
      <c r="AC142" t="s">
        <v>235</v>
      </c>
      <c r="AL142" t="s">
        <v>217</v>
      </c>
      <c r="AM142" t="s">
        <v>4880</v>
      </c>
      <c r="AN142" t="s">
        <v>6</v>
      </c>
      <c r="AO142" s="57">
        <v>46275.361435185187</v>
      </c>
      <c r="AP142" s="57">
        <v>46305.333333333336</v>
      </c>
      <c r="AQ142" t="s">
        <v>1495</v>
      </c>
      <c r="AR142" t="s">
        <v>14</v>
      </c>
      <c r="AS142" t="s">
        <v>557</v>
      </c>
      <c r="AT142" t="s">
        <v>230</v>
      </c>
      <c r="AV142" t="s">
        <v>9452</v>
      </c>
      <c r="AW142" t="s">
        <v>879</v>
      </c>
      <c r="AX142" t="s">
        <v>222</v>
      </c>
      <c r="BA142" s="57">
        <v>46305.333333333336</v>
      </c>
      <c r="BB142" t="s">
        <v>4880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BIMA</v>
      </c>
    </row>
    <row r="143" spans="1:61">
      <c r="A143">
        <v>142</v>
      </c>
      <c r="B143">
        <v>1002620771</v>
      </c>
      <c r="C143">
        <v>3</v>
      </c>
      <c r="D143" t="s">
        <v>45</v>
      </c>
      <c r="E143">
        <v>5</v>
      </c>
      <c r="F143" t="s">
        <v>210</v>
      </c>
      <c r="G143" t="s">
        <v>110</v>
      </c>
      <c r="H143" t="s">
        <v>311</v>
      </c>
      <c r="I143" t="s">
        <v>212</v>
      </c>
      <c r="J143" t="s">
        <v>213</v>
      </c>
      <c r="K143" t="s">
        <v>149</v>
      </c>
      <c r="M143" t="s">
        <v>836</v>
      </c>
      <c r="N143" t="s">
        <v>215</v>
      </c>
      <c r="O143" s="57">
        <v>46298.395844907405</v>
      </c>
      <c r="P143" s="57">
        <v>46300.461944444447</v>
      </c>
      <c r="Q143">
        <v>69397281</v>
      </c>
      <c r="S143">
        <v>172611786496</v>
      </c>
      <c r="T143" t="s">
        <v>1496</v>
      </c>
      <c r="U143" t="s">
        <v>1497</v>
      </c>
      <c r="V143" t="s">
        <v>1498</v>
      </c>
      <c r="Z143">
        <v>118.460014288861</v>
      </c>
      <c r="AA143">
        <v>-8.5409235837202893</v>
      </c>
      <c r="AB143" t="s">
        <v>1499</v>
      </c>
      <c r="AC143" t="s">
        <v>216</v>
      </c>
      <c r="AL143" t="s">
        <v>217</v>
      </c>
      <c r="AM143" t="s">
        <v>1500</v>
      </c>
      <c r="AN143" t="s">
        <v>6</v>
      </c>
      <c r="AO143" s="57">
        <v>46091.40283564815</v>
      </c>
      <c r="AR143" t="s">
        <v>14</v>
      </c>
      <c r="AS143" t="s">
        <v>557</v>
      </c>
      <c r="AT143" t="s">
        <v>230</v>
      </c>
      <c r="AV143" t="s">
        <v>837</v>
      </c>
      <c r="AW143" t="s">
        <v>559</v>
      </c>
      <c r="AX143" t="s">
        <v>222</v>
      </c>
      <c r="BA143" s="57">
        <v>46298.291666666664</v>
      </c>
      <c r="BB143" t="s">
        <v>1500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BIMA</v>
      </c>
    </row>
    <row r="144" spans="1:61">
      <c r="A144">
        <v>143</v>
      </c>
      <c r="B144">
        <v>1002622101</v>
      </c>
      <c r="C144">
        <v>3</v>
      </c>
      <c r="D144" t="s">
        <v>45</v>
      </c>
      <c r="E144">
        <v>5</v>
      </c>
      <c r="F144" t="s">
        <v>210</v>
      </c>
      <c r="G144" t="s">
        <v>110</v>
      </c>
      <c r="H144" t="s">
        <v>311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46300.463842592595</v>
      </c>
      <c r="P144" s="57">
        <v>46303.372407407405</v>
      </c>
      <c r="Q144">
        <v>69397281</v>
      </c>
      <c r="S144">
        <v>172611786511</v>
      </c>
      <c r="T144" t="s">
        <v>1496</v>
      </c>
      <c r="U144" t="s">
        <v>1497</v>
      </c>
      <c r="V144" t="s">
        <v>2540</v>
      </c>
      <c r="Z144">
        <v>118.4600214</v>
      </c>
      <c r="AA144">
        <v>-8.5408875999999996</v>
      </c>
      <c r="AB144" t="s">
        <v>1499</v>
      </c>
      <c r="AC144" t="s">
        <v>216</v>
      </c>
      <c r="AL144" t="s">
        <v>217</v>
      </c>
      <c r="AM144" t="s">
        <v>1500</v>
      </c>
      <c r="AN144" t="s">
        <v>6</v>
      </c>
      <c r="AO144" s="57">
        <v>46152.486157407409</v>
      </c>
      <c r="AR144" t="s">
        <v>218</v>
      </c>
      <c r="AS144" t="s">
        <v>557</v>
      </c>
      <c r="AT144" t="s">
        <v>230</v>
      </c>
      <c r="AU144">
        <v>20261008</v>
      </c>
      <c r="AV144" t="s">
        <v>221</v>
      </c>
      <c r="AW144" t="s">
        <v>539</v>
      </c>
      <c r="AX144" t="s">
        <v>222</v>
      </c>
      <c r="BA144" s="57">
        <v>46300.291666666664</v>
      </c>
      <c r="BB144" t="s">
        <v>1500</v>
      </c>
      <c r="BC144">
        <v>2026</v>
      </c>
      <c r="BD144">
        <v>10</v>
      </c>
      <c r="BE144">
        <v>8</v>
      </c>
      <c r="BF144" s="6">
        <f t="shared" si="6"/>
        <v>46303</v>
      </c>
      <c r="BG144">
        <f t="shared" si="7"/>
        <v>2.7083333333357587</v>
      </c>
      <c r="BH144" t="str">
        <f t="shared" si="8"/>
        <v>NOT COMPLY</v>
      </c>
      <c r="BI144" t="str">
        <f>VLOOKUP(H144,Sheet2!$A$1:$B$270,2,FALSE)</f>
        <v>BIMA</v>
      </c>
    </row>
    <row r="145" spans="1:61">
      <c r="A145">
        <v>144</v>
      </c>
      <c r="B145">
        <v>1002626867</v>
      </c>
      <c r="C145">
        <v>3</v>
      </c>
      <c r="D145" t="s">
        <v>45</v>
      </c>
      <c r="E145">
        <v>5</v>
      </c>
      <c r="F145" t="s">
        <v>210</v>
      </c>
      <c r="G145" t="s">
        <v>110</v>
      </c>
      <c r="H145" t="s">
        <v>311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46302.724074074074</v>
      </c>
      <c r="P145" s="57">
        <v>46305.520173611112</v>
      </c>
      <c r="Q145">
        <v>69406130</v>
      </c>
      <c r="S145">
        <v>172611786522</v>
      </c>
      <c r="T145" t="s">
        <v>3740</v>
      </c>
      <c r="U145" t="s">
        <v>3741</v>
      </c>
      <c r="V145" t="s">
        <v>3742</v>
      </c>
      <c r="Z145">
        <v>118.4122572</v>
      </c>
      <c r="AA145">
        <v>-8.7550913000000001</v>
      </c>
      <c r="AB145" t="s">
        <v>3743</v>
      </c>
      <c r="AC145" t="s">
        <v>235</v>
      </c>
      <c r="AL145" t="s">
        <v>217</v>
      </c>
      <c r="AM145" t="s">
        <v>3744</v>
      </c>
      <c r="AN145" t="s">
        <v>6</v>
      </c>
      <c r="AO145" s="57">
        <v>46213.736238425925</v>
      </c>
      <c r="AP145" s="57">
        <v>46303.625</v>
      </c>
      <c r="AR145" t="s">
        <v>218</v>
      </c>
      <c r="AS145" t="s">
        <v>557</v>
      </c>
      <c r="AT145" t="s">
        <v>230</v>
      </c>
      <c r="AU145">
        <v>20261010</v>
      </c>
      <c r="AV145" t="s">
        <v>221</v>
      </c>
      <c r="AW145" t="s">
        <v>881</v>
      </c>
      <c r="AX145" t="s">
        <v>222</v>
      </c>
      <c r="BA145" s="57">
        <v>46303.625</v>
      </c>
      <c r="BB145" t="s">
        <v>3744</v>
      </c>
      <c r="BC145">
        <v>2026</v>
      </c>
      <c r="BD145">
        <v>10</v>
      </c>
      <c r="BE145">
        <v>10</v>
      </c>
      <c r="BF145" s="6">
        <f t="shared" si="6"/>
        <v>46305</v>
      </c>
      <c r="BG145">
        <f t="shared" si="7"/>
        <v>1.375</v>
      </c>
      <c r="BH145" t="str">
        <f t="shared" si="8"/>
        <v>NOT COMPLY</v>
      </c>
      <c r="BI145" t="str">
        <f>VLOOKUP(H145,Sheet2!$A$1:$B$270,2,FALSE)</f>
        <v>BIMA</v>
      </c>
    </row>
    <row r="146" spans="1:61">
      <c r="A146">
        <v>145</v>
      </c>
      <c r="B146">
        <v>1002635779</v>
      </c>
      <c r="C146">
        <v>3</v>
      </c>
      <c r="D146" t="s">
        <v>45</v>
      </c>
      <c r="E146">
        <v>5</v>
      </c>
      <c r="F146" t="s">
        <v>210</v>
      </c>
      <c r="G146" t="s">
        <v>110</v>
      </c>
      <c r="H146" t="s">
        <v>311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46308.732812499999</v>
      </c>
      <c r="P146" s="57">
        <v>46309.596516203703</v>
      </c>
      <c r="Q146">
        <v>69406912</v>
      </c>
      <c r="S146">
        <v>172611786560</v>
      </c>
      <c r="T146" t="s">
        <v>4466</v>
      </c>
      <c r="U146" t="s">
        <v>6624</v>
      </c>
      <c r="V146" t="s">
        <v>6625</v>
      </c>
      <c r="Z146">
        <v>118.326818</v>
      </c>
      <c r="AA146">
        <v>-8.5195950000000007</v>
      </c>
      <c r="AB146" t="s">
        <v>4469</v>
      </c>
      <c r="AC146" t="s">
        <v>216</v>
      </c>
      <c r="AL146" t="s">
        <v>217</v>
      </c>
      <c r="AM146" t="s">
        <v>6626</v>
      </c>
      <c r="AN146" t="s">
        <v>6</v>
      </c>
      <c r="AO146" t="s">
        <v>6627</v>
      </c>
      <c r="AR146" t="s">
        <v>218</v>
      </c>
      <c r="AS146" t="s">
        <v>557</v>
      </c>
      <c r="AT146" t="s">
        <v>220</v>
      </c>
      <c r="AU146">
        <v>20261014</v>
      </c>
      <c r="AV146" t="s">
        <v>221</v>
      </c>
      <c r="AW146" t="s">
        <v>540</v>
      </c>
      <c r="AX146" t="s">
        <v>222</v>
      </c>
      <c r="BA146" s="57">
        <v>46308.291666666664</v>
      </c>
      <c r="BB146" t="s">
        <v>6626</v>
      </c>
      <c r="BC146">
        <v>2026</v>
      </c>
      <c r="BD146">
        <v>10</v>
      </c>
      <c r="BE146">
        <v>14</v>
      </c>
      <c r="BF146" s="6">
        <f t="shared" si="6"/>
        <v>46309</v>
      </c>
      <c r="BG146">
        <f t="shared" si="7"/>
        <v>0.70833333333575865</v>
      </c>
      <c r="BH146" t="str">
        <f t="shared" si="8"/>
        <v>COMPLY</v>
      </c>
      <c r="BI146" t="str">
        <f>VLOOKUP(H146,Sheet2!$A$1:$B$270,2,FALSE)</f>
        <v>BIMA</v>
      </c>
    </row>
    <row r="147" spans="1:61">
      <c r="A147">
        <v>146</v>
      </c>
      <c r="B147">
        <v>1002640052</v>
      </c>
      <c r="C147">
        <v>3</v>
      </c>
      <c r="D147" t="s">
        <v>45</v>
      </c>
      <c r="E147">
        <v>5</v>
      </c>
      <c r="F147" t="s">
        <v>210</v>
      </c>
      <c r="G147" t="s">
        <v>110</v>
      </c>
      <c r="H147" t="s">
        <v>311</v>
      </c>
      <c r="I147" t="s">
        <v>212</v>
      </c>
      <c r="J147" t="s">
        <v>213</v>
      </c>
      <c r="K147" t="s">
        <v>149</v>
      </c>
      <c r="L147" t="s">
        <v>214</v>
      </c>
      <c r="M147" t="s">
        <v>7217</v>
      </c>
      <c r="N147" t="s">
        <v>215</v>
      </c>
      <c r="O147" s="57">
        <v>46311.539293981485</v>
      </c>
      <c r="P147" s="57">
        <v>46312.527141203704</v>
      </c>
      <c r="Q147">
        <v>69411450</v>
      </c>
      <c r="S147">
        <v>172611786587</v>
      </c>
      <c r="T147" t="s">
        <v>7993</v>
      </c>
      <c r="U147" t="s">
        <v>7994</v>
      </c>
      <c r="V147" t="s">
        <v>7995</v>
      </c>
      <c r="Z147">
        <v>118.464101053837</v>
      </c>
      <c r="AA147">
        <v>-8.5400668910145505</v>
      </c>
      <c r="AB147" t="s">
        <v>7996</v>
      </c>
      <c r="AC147" t="s">
        <v>235</v>
      </c>
      <c r="AL147" t="s">
        <v>217</v>
      </c>
      <c r="AM147" t="s">
        <v>7997</v>
      </c>
      <c r="AN147" t="s">
        <v>6</v>
      </c>
      <c r="AO147" t="s">
        <v>7998</v>
      </c>
      <c r="AP147" s="57">
        <v>46312.458333333336</v>
      </c>
      <c r="AR147" t="s">
        <v>7055</v>
      </c>
      <c r="AS147" t="s">
        <v>557</v>
      </c>
      <c r="AT147" t="s">
        <v>230</v>
      </c>
      <c r="AV147" t="s">
        <v>7218</v>
      </c>
      <c r="AW147" t="s">
        <v>877</v>
      </c>
      <c r="AX147" t="s">
        <v>222</v>
      </c>
      <c r="BA147" s="57">
        <v>46312.458333333336</v>
      </c>
      <c r="BB147" t="s">
        <v>7997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BIMA</v>
      </c>
    </row>
    <row r="148" spans="1:61">
      <c r="A148">
        <v>147</v>
      </c>
      <c r="B148">
        <v>1002645307</v>
      </c>
      <c r="C148">
        <v>3</v>
      </c>
      <c r="D148" t="s">
        <v>45</v>
      </c>
      <c r="E148">
        <v>5</v>
      </c>
      <c r="F148" t="s">
        <v>210</v>
      </c>
      <c r="G148" t="s">
        <v>110</v>
      </c>
      <c r="H148" t="s">
        <v>311</v>
      </c>
      <c r="I148" t="s">
        <v>212</v>
      </c>
      <c r="J148" t="s">
        <v>213</v>
      </c>
      <c r="K148" t="s">
        <v>149</v>
      </c>
      <c r="M148" t="s">
        <v>255</v>
      </c>
      <c r="N148" t="s">
        <v>215</v>
      </c>
      <c r="O148" s="57">
        <v>46315.511250000003</v>
      </c>
      <c r="P148" s="57">
        <v>46315.537800925929</v>
      </c>
      <c r="Q148">
        <v>69406993</v>
      </c>
      <c r="S148">
        <v>172611786622</v>
      </c>
      <c r="T148" t="s">
        <v>4876</v>
      </c>
      <c r="U148" t="s">
        <v>10148</v>
      </c>
      <c r="V148" t="s">
        <v>10149</v>
      </c>
      <c r="Z148">
        <v>118.4737198</v>
      </c>
      <c r="AA148">
        <v>-8.5247665000000001</v>
      </c>
      <c r="AB148" t="s">
        <v>4879</v>
      </c>
      <c r="AC148" t="s">
        <v>283</v>
      </c>
      <c r="AL148" t="s">
        <v>217</v>
      </c>
      <c r="AM148" t="s">
        <v>10150</v>
      </c>
      <c r="AN148" t="s">
        <v>6</v>
      </c>
      <c r="AO148" t="s">
        <v>10151</v>
      </c>
      <c r="AR148" t="s">
        <v>256</v>
      </c>
      <c r="AS148" t="s">
        <v>557</v>
      </c>
      <c r="AT148" t="s">
        <v>230</v>
      </c>
      <c r="AV148" t="s">
        <v>257</v>
      </c>
      <c r="AW148" t="s">
        <v>541</v>
      </c>
      <c r="AX148" t="s">
        <v>222</v>
      </c>
      <c r="BA148" s="57">
        <v>46315.291666666664</v>
      </c>
      <c r="BB148" t="s">
        <v>10150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BIMA</v>
      </c>
    </row>
    <row r="149" spans="1:61">
      <c r="A149">
        <v>148</v>
      </c>
      <c r="B149">
        <v>1002629540</v>
      </c>
      <c r="C149">
        <v>3</v>
      </c>
      <c r="D149" t="s">
        <v>45</v>
      </c>
      <c r="E149">
        <v>5</v>
      </c>
      <c r="F149" t="s">
        <v>210</v>
      </c>
      <c r="G149" t="s">
        <v>110</v>
      </c>
      <c r="H149" t="s">
        <v>527</v>
      </c>
      <c r="I149" t="s">
        <v>212</v>
      </c>
      <c r="J149" t="s">
        <v>213</v>
      </c>
      <c r="K149" t="s">
        <v>149</v>
      </c>
      <c r="L149" t="s">
        <v>214</v>
      </c>
      <c r="M149" t="s">
        <v>839</v>
      </c>
      <c r="N149" t="s">
        <v>215</v>
      </c>
      <c r="O149" s="57">
        <v>46304.497685185182</v>
      </c>
      <c r="P149" s="57">
        <v>46305.343877314815</v>
      </c>
      <c r="Q149">
        <v>69407279</v>
      </c>
      <c r="S149">
        <v>172611203057</v>
      </c>
      <c r="T149" t="s">
        <v>4881</v>
      </c>
      <c r="U149" t="s">
        <v>4882</v>
      </c>
      <c r="V149" t="s">
        <v>4883</v>
      </c>
      <c r="Z149">
        <v>117.757828</v>
      </c>
      <c r="AA149">
        <v>-8.1833153999999997</v>
      </c>
      <c r="AB149" t="s">
        <v>4884</v>
      </c>
      <c r="AC149" t="s">
        <v>216</v>
      </c>
      <c r="AL149" t="s">
        <v>217</v>
      </c>
      <c r="AM149" t="s">
        <v>4885</v>
      </c>
      <c r="AN149" t="s">
        <v>6</v>
      </c>
      <c r="AO149" s="57">
        <v>46275.507303240738</v>
      </c>
      <c r="AP149" s="57">
        <v>46305.333333333336</v>
      </c>
      <c r="AR149" t="s">
        <v>1432</v>
      </c>
      <c r="AS149" t="s">
        <v>557</v>
      </c>
      <c r="AT149" t="s">
        <v>220</v>
      </c>
      <c r="AV149" t="s">
        <v>4886</v>
      </c>
      <c r="AW149" t="s">
        <v>1479</v>
      </c>
      <c r="AX149" t="s">
        <v>222</v>
      </c>
      <c r="BA149" s="57">
        <v>46305.333333333336</v>
      </c>
      <c r="BB149" t="s">
        <v>4885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BIMA</v>
      </c>
    </row>
    <row r="150" spans="1:61">
      <c r="A150">
        <v>149</v>
      </c>
      <c r="B150">
        <v>1002634833</v>
      </c>
      <c r="C150">
        <v>3</v>
      </c>
      <c r="D150" t="s">
        <v>45</v>
      </c>
      <c r="E150">
        <v>5</v>
      </c>
      <c r="F150" t="s">
        <v>210</v>
      </c>
      <c r="G150" t="s">
        <v>118</v>
      </c>
      <c r="H150" t="s">
        <v>365</v>
      </c>
      <c r="I150" t="s">
        <v>212</v>
      </c>
      <c r="J150" t="s">
        <v>213</v>
      </c>
      <c r="K150" t="s">
        <v>149</v>
      </c>
      <c r="L150" t="s">
        <v>214</v>
      </c>
      <c r="M150" t="s">
        <v>1400</v>
      </c>
      <c r="N150" t="s">
        <v>215</v>
      </c>
      <c r="O150" s="57">
        <v>46308.505949074075</v>
      </c>
      <c r="P150" s="57">
        <v>46310.602141203701</v>
      </c>
      <c r="Q150">
        <v>69409296</v>
      </c>
      <c r="S150">
        <v>172612801771</v>
      </c>
      <c r="T150" t="s">
        <v>5796</v>
      </c>
      <c r="U150" t="s">
        <v>5797</v>
      </c>
      <c r="V150" t="s">
        <v>5798</v>
      </c>
      <c r="Z150">
        <v>118.002942</v>
      </c>
      <c r="AA150">
        <v>-8.7658769999999997</v>
      </c>
      <c r="AB150" t="s">
        <v>5799</v>
      </c>
      <c r="AC150" t="s">
        <v>235</v>
      </c>
      <c r="AL150" t="s">
        <v>217</v>
      </c>
      <c r="AM150" t="s">
        <v>5800</v>
      </c>
      <c r="AN150" t="s">
        <v>6</v>
      </c>
      <c r="AO150" t="s">
        <v>5759</v>
      </c>
      <c r="AP150" s="57">
        <v>46309.458333333336</v>
      </c>
      <c r="AR150" t="s">
        <v>14</v>
      </c>
      <c r="AS150" t="s">
        <v>813</v>
      </c>
      <c r="AT150" t="s">
        <v>230</v>
      </c>
      <c r="AV150" t="s">
        <v>7437</v>
      </c>
      <c r="AW150" t="s">
        <v>875</v>
      </c>
      <c r="AX150" t="s">
        <v>222</v>
      </c>
      <c r="BA150" s="57">
        <v>46309.458333333336</v>
      </c>
      <c r="BB150" t="s">
        <v>5800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SUMBAWA</v>
      </c>
    </row>
    <row r="151" spans="1:61">
      <c r="A151">
        <v>150</v>
      </c>
      <c r="B151">
        <v>1002638689</v>
      </c>
      <c r="C151">
        <v>3</v>
      </c>
      <c r="D151" t="s">
        <v>45</v>
      </c>
      <c r="E151">
        <v>5</v>
      </c>
      <c r="F151" t="s">
        <v>210</v>
      </c>
      <c r="G151" t="s">
        <v>118</v>
      </c>
      <c r="H151" t="s">
        <v>365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46310.602141203701</v>
      </c>
      <c r="P151" s="57">
        <v>46310.704328703701</v>
      </c>
      <c r="Q151">
        <v>69409296</v>
      </c>
      <c r="S151">
        <v>172612801220</v>
      </c>
      <c r="T151" t="s">
        <v>5796</v>
      </c>
      <c r="U151" t="s">
        <v>7433</v>
      </c>
      <c r="V151" t="s">
        <v>7434</v>
      </c>
      <c r="Z151">
        <v>118.001768590293</v>
      </c>
      <c r="AA151">
        <v>-8.7658861452961396</v>
      </c>
      <c r="AB151" t="s">
        <v>5799</v>
      </c>
      <c r="AC151" t="s">
        <v>229</v>
      </c>
      <c r="AL151" t="s">
        <v>217</v>
      </c>
      <c r="AM151" t="s">
        <v>7435</v>
      </c>
      <c r="AN151" t="s">
        <v>6</v>
      </c>
      <c r="AO151" t="s">
        <v>7436</v>
      </c>
      <c r="AR151" t="s">
        <v>218</v>
      </c>
      <c r="AS151" t="s">
        <v>813</v>
      </c>
      <c r="AT151" t="s">
        <v>230</v>
      </c>
      <c r="AU151">
        <v>20261015</v>
      </c>
      <c r="AV151" t="s">
        <v>221</v>
      </c>
      <c r="AW151" t="s">
        <v>1473</v>
      </c>
      <c r="AX151" t="s">
        <v>222</v>
      </c>
      <c r="BA151" s="57">
        <v>46310.291666666664</v>
      </c>
      <c r="BB151" t="s">
        <v>7435</v>
      </c>
      <c r="BC151">
        <v>2026</v>
      </c>
      <c r="BD151">
        <v>10</v>
      </c>
      <c r="BE151">
        <v>15</v>
      </c>
      <c r="BF151" s="6">
        <f t="shared" si="6"/>
        <v>46310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SUMBAWA</v>
      </c>
    </row>
    <row r="152" spans="1:61">
      <c r="A152">
        <v>151</v>
      </c>
      <c r="B152">
        <v>1002644490</v>
      </c>
      <c r="C152">
        <v>3</v>
      </c>
      <c r="D152" t="s">
        <v>45</v>
      </c>
      <c r="E152">
        <v>5</v>
      </c>
      <c r="F152" t="s">
        <v>210</v>
      </c>
      <c r="G152" t="s">
        <v>118</v>
      </c>
      <c r="H152" t="s">
        <v>365</v>
      </c>
      <c r="I152" t="s">
        <v>212</v>
      </c>
      <c r="J152" t="s">
        <v>213</v>
      </c>
      <c r="K152" t="s">
        <v>149</v>
      </c>
      <c r="M152" t="s">
        <v>76</v>
      </c>
      <c r="N152" t="s">
        <v>215</v>
      </c>
      <c r="O152" s="57">
        <v>46315.355532407404</v>
      </c>
      <c r="P152" s="57">
        <v>46315.453055555554</v>
      </c>
      <c r="Q152">
        <v>69411775</v>
      </c>
      <c r="S152">
        <v>172612801776</v>
      </c>
      <c r="T152" t="s">
        <v>8016</v>
      </c>
      <c r="U152" t="s">
        <v>10152</v>
      </c>
      <c r="V152" t="s">
        <v>10153</v>
      </c>
      <c r="Z152">
        <v>118.005609408146</v>
      </c>
      <c r="AA152">
        <v>-8.7659073550004791</v>
      </c>
      <c r="AB152" t="s">
        <v>8019</v>
      </c>
      <c r="AC152" t="s">
        <v>216</v>
      </c>
      <c r="AL152" t="s">
        <v>217</v>
      </c>
      <c r="AM152" t="s">
        <v>10154</v>
      </c>
      <c r="AN152" t="s">
        <v>6</v>
      </c>
      <c r="AO152" t="s">
        <v>10155</v>
      </c>
      <c r="AR152" t="s">
        <v>218</v>
      </c>
      <c r="AS152" t="s">
        <v>813</v>
      </c>
      <c r="AT152" t="s">
        <v>220</v>
      </c>
      <c r="AU152">
        <v>20261020</v>
      </c>
      <c r="AV152" t="s">
        <v>221</v>
      </c>
      <c r="AW152" t="s">
        <v>576</v>
      </c>
      <c r="AX152" t="s">
        <v>222</v>
      </c>
      <c r="BA152" s="57">
        <v>46315.291666666664</v>
      </c>
      <c r="BB152" t="s">
        <v>10154</v>
      </c>
      <c r="BC152">
        <v>2026</v>
      </c>
      <c r="BD152">
        <v>10</v>
      </c>
      <c r="BE152">
        <v>20</v>
      </c>
      <c r="BF152" s="6">
        <f t="shared" si="6"/>
        <v>46315</v>
      </c>
      <c r="BG152">
        <f t="shared" si="7"/>
        <v>-0.29166666666424135</v>
      </c>
      <c r="BH152" t="str">
        <f t="shared" si="8"/>
        <v>COMPLY</v>
      </c>
      <c r="BI152" t="str">
        <f>VLOOKUP(H152,Sheet2!$A$1:$B$270,2,FALSE)</f>
        <v>SUMBAWA</v>
      </c>
    </row>
    <row r="153" spans="1:61">
      <c r="A153">
        <v>152</v>
      </c>
      <c r="B153">
        <v>1002616833</v>
      </c>
      <c r="C153">
        <v>3</v>
      </c>
      <c r="D153" t="s">
        <v>45</v>
      </c>
      <c r="E153">
        <v>5</v>
      </c>
      <c r="F153" t="s">
        <v>210</v>
      </c>
      <c r="G153" t="s">
        <v>118</v>
      </c>
      <c r="H153" t="s">
        <v>211</v>
      </c>
      <c r="I153" t="s">
        <v>212</v>
      </c>
      <c r="J153" t="s">
        <v>213</v>
      </c>
      <c r="K153" t="s">
        <v>149</v>
      </c>
      <c r="L153" t="s">
        <v>214</v>
      </c>
      <c r="M153" t="s">
        <v>1400</v>
      </c>
      <c r="N153" t="s">
        <v>215</v>
      </c>
      <c r="O153" s="57">
        <v>46296.328946759262</v>
      </c>
      <c r="P153" s="57">
        <v>46301.613287037035</v>
      </c>
      <c r="Q153">
        <v>69402001</v>
      </c>
      <c r="S153">
        <v>172606792351</v>
      </c>
      <c r="T153" t="s">
        <v>906</v>
      </c>
      <c r="U153" t="s">
        <v>967</v>
      </c>
      <c r="V153" t="s">
        <v>968</v>
      </c>
      <c r="Z153">
        <v>117.602678015828</v>
      </c>
      <c r="AA153">
        <v>-8.6273268453709395</v>
      </c>
      <c r="AB153" t="s">
        <v>969</v>
      </c>
      <c r="AC153" t="s">
        <v>216</v>
      </c>
      <c r="AL153" t="s">
        <v>217</v>
      </c>
      <c r="AM153" t="s">
        <v>970</v>
      </c>
      <c r="AN153" t="s">
        <v>6</v>
      </c>
      <c r="AO153" s="57">
        <v>46032.330370370371</v>
      </c>
      <c r="AP153" s="57">
        <v>46297.333333333336</v>
      </c>
      <c r="AQ153" t="s">
        <v>1495</v>
      </c>
      <c r="AR153" t="s">
        <v>14</v>
      </c>
      <c r="AS153" t="s">
        <v>219</v>
      </c>
      <c r="AT153" t="s">
        <v>342</v>
      </c>
      <c r="AV153" t="s">
        <v>2546</v>
      </c>
      <c r="AW153" t="s">
        <v>971</v>
      </c>
      <c r="AX153" t="s">
        <v>222</v>
      </c>
      <c r="BA153" s="57">
        <v>46297.333333333336</v>
      </c>
      <c r="BB153" t="s">
        <v>970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SUMBAWA</v>
      </c>
    </row>
    <row r="154" spans="1:61">
      <c r="A154">
        <v>153</v>
      </c>
      <c r="B154">
        <v>1002619632</v>
      </c>
      <c r="C154">
        <v>3</v>
      </c>
      <c r="D154" t="s">
        <v>45</v>
      </c>
      <c r="E154">
        <v>5</v>
      </c>
      <c r="F154" t="s">
        <v>210</v>
      </c>
      <c r="G154" t="s">
        <v>118</v>
      </c>
      <c r="H154" t="s">
        <v>211</v>
      </c>
      <c r="I154" t="s">
        <v>212</v>
      </c>
      <c r="J154" t="s">
        <v>213</v>
      </c>
      <c r="K154" t="s">
        <v>149</v>
      </c>
      <c r="L154" t="s">
        <v>214</v>
      </c>
      <c r="M154" t="s">
        <v>1400</v>
      </c>
      <c r="N154" t="s">
        <v>215</v>
      </c>
      <c r="O154" s="57">
        <v>46297.499016203707</v>
      </c>
      <c r="P154" s="57">
        <v>46305.620833333334</v>
      </c>
      <c r="Q154">
        <v>69403008</v>
      </c>
      <c r="S154">
        <v>172606792367</v>
      </c>
      <c r="T154" t="s">
        <v>1507</v>
      </c>
      <c r="U154" t="s">
        <v>1508</v>
      </c>
      <c r="V154" t="s">
        <v>1509</v>
      </c>
      <c r="Z154">
        <v>117.4945766</v>
      </c>
      <c r="AA154">
        <v>-8.5185905999999996</v>
      </c>
      <c r="AB154" t="s">
        <v>1510</v>
      </c>
      <c r="AC154" t="s">
        <v>235</v>
      </c>
      <c r="AL154" t="s">
        <v>217</v>
      </c>
      <c r="AM154" t="s">
        <v>1511</v>
      </c>
      <c r="AN154" t="s">
        <v>6</v>
      </c>
      <c r="AO154" s="57">
        <v>46063.507453703707</v>
      </c>
      <c r="AP154" s="57">
        <v>46298.458333333336</v>
      </c>
      <c r="AQ154" t="s">
        <v>1495</v>
      </c>
      <c r="AR154" t="s">
        <v>14</v>
      </c>
      <c r="AS154" t="s">
        <v>219</v>
      </c>
      <c r="AT154" t="s">
        <v>220</v>
      </c>
      <c r="AV154" t="s">
        <v>4895</v>
      </c>
      <c r="AW154" t="s">
        <v>1512</v>
      </c>
      <c r="AX154" t="s">
        <v>222</v>
      </c>
      <c r="BA154" s="57">
        <v>46298.458333333336</v>
      </c>
      <c r="BB154" t="s">
        <v>1511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SUMBAWA</v>
      </c>
    </row>
    <row r="155" spans="1:61">
      <c r="A155">
        <v>154</v>
      </c>
      <c r="B155">
        <v>1002619534</v>
      </c>
      <c r="C155">
        <v>3</v>
      </c>
      <c r="D155" t="s">
        <v>45</v>
      </c>
      <c r="E155">
        <v>5</v>
      </c>
      <c r="F155" t="s">
        <v>210</v>
      </c>
      <c r="G155" t="s">
        <v>118</v>
      </c>
      <c r="H155" t="s">
        <v>211</v>
      </c>
      <c r="I155" t="s">
        <v>212</v>
      </c>
      <c r="J155" t="s">
        <v>213</v>
      </c>
      <c r="K155" t="s">
        <v>149</v>
      </c>
      <c r="L155" t="s">
        <v>214</v>
      </c>
      <c r="M155" t="s">
        <v>1400</v>
      </c>
      <c r="N155" t="s">
        <v>215</v>
      </c>
      <c r="O155" s="57">
        <v>46297.474062499998</v>
      </c>
      <c r="P155" s="57">
        <v>46299.392905092594</v>
      </c>
      <c r="Q155">
        <v>69402948</v>
      </c>
      <c r="S155">
        <v>172606792365</v>
      </c>
      <c r="T155" t="s">
        <v>1501</v>
      </c>
      <c r="U155" t="s">
        <v>1502</v>
      </c>
      <c r="V155" t="s">
        <v>1503</v>
      </c>
      <c r="Z155">
        <v>117.435237290834</v>
      </c>
      <c r="AA155">
        <v>-8.5304424068142204</v>
      </c>
      <c r="AB155" t="s">
        <v>1504</v>
      </c>
      <c r="AC155" t="s">
        <v>235</v>
      </c>
      <c r="AL155" t="s">
        <v>217</v>
      </c>
      <c r="AM155" t="s">
        <v>1505</v>
      </c>
      <c r="AN155" t="s">
        <v>6</v>
      </c>
      <c r="AO155" s="57">
        <v>46063.475972222222</v>
      </c>
      <c r="AP155" s="57">
        <v>46298.458333333336</v>
      </c>
      <c r="AR155" t="s">
        <v>14</v>
      </c>
      <c r="AS155" t="s">
        <v>219</v>
      </c>
      <c r="AT155" t="s">
        <v>230</v>
      </c>
      <c r="AV155" t="s">
        <v>1506</v>
      </c>
      <c r="AW155" t="s">
        <v>880</v>
      </c>
      <c r="AX155" t="s">
        <v>222</v>
      </c>
      <c r="BA155" s="57">
        <v>46298.458333333336</v>
      </c>
      <c r="BB155" t="s">
        <v>1505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SUMBAWA</v>
      </c>
    </row>
    <row r="156" spans="1:61">
      <c r="A156">
        <v>155</v>
      </c>
      <c r="B156">
        <v>1002621572</v>
      </c>
      <c r="C156">
        <v>3</v>
      </c>
      <c r="D156" t="s">
        <v>45</v>
      </c>
      <c r="E156">
        <v>5</v>
      </c>
      <c r="F156" t="s">
        <v>210</v>
      </c>
      <c r="G156" t="s">
        <v>118</v>
      </c>
      <c r="H156" t="s">
        <v>211</v>
      </c>
      <c r="I156" t="s">
        <v>212</v>
      </c>
      <c r="J156" t="s">
        <v>213</v>
      </c>
      <c r="K156" t="s">
        <v>149</v>
      </c>
      <c r="L156" t="s">
        <v>214</v>
      </c>
      <c r="M156" t="s">
        <v>1400</v>
      </c>
      <c r="N156" t="s">
        <v>215</v>
      </c>
      <c r="O156" s="57">
        <v>46300.345543981479</v>
      </c>
      <c r="P156" s="57">
        <v>46302.616180555553</v>
      </c>
      <c r="Q156">
        <v>69404019</v>
      </c>
      <c r="S156">
        <v>172606792406</v>
      </c>
      <c r="T156" t="s">
        <v>2547</v>
      </c>
      <c r="U156" t="s">
        <v>2542</v>
      </c>
      <c r="V156" t="s">
        <v>2548</v>
      </c>
      <c r="Z156">
        <v>117.6003386</v>
      </c>
      <c r="AA156">
        <v>-8.6272842999999995</v>
      </c>
      <c r="AB156" t="s">
        <v>2549</v>
      </c>
      <c r="AC156" t="s">
        <v>216</v>
      </c>
      <c r="AL156" t="s">
        <v>217</v>
      </c>
      <c r="AM156" t="s">
        <v>2545</v>
      </c>
      <c r="AN156" t="s">
        <v>6</v>
      </c>
      <c r="AO156" s="57">
        <v>46152.361574074072</v>
      </c>
      <c r="AP156" s="57">
        <v>46301.333333333336</v>
      </c>
      <c r="AQ156" t="s">
        <v>1495</v>
      </c>
      <c r="AR156" t="s">
        <v>14</v>
      </c>
      <c r="AS156" t="s">
        <v>219</v>
      </c>
      <c r="AT156" t="s">
        <v>220</v>
      </c>
      <c r="AV156" t="s">
        <v>3745</v>
      </c>
      <c r="AW156" t="s">
        <v>2550</v>
      </c>
      <c r="AX156" t="s">
        <v>222</v>
      </c>
      <c r="BA156" s="57">
        <v>46301.333333333336</v>
      </c>
      <c r="BB156" t="s">
        <v>2545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SUMBAWA</v>
      </c>
    </row>
    <row r="157" spans="1:61">
      <c r="A157">
        <v>156</v>
      </c>
      <c r="B157">
        <v>1002621758</v>
      </c>
      <c r="C157">
        <v>3</v>
      </c>
      <c r="D157" t="s">
        <v>45</v>
      </c>
      <c r="E157">
        <v>5</v>
      </c>
      <c r="F157" t="s">
        <v>210</v>
      </c>
      <c r="G157" t="s">
        <v>118</v>
      </c>
      <c r="H157" t="s">
        <v>211</v>
      </c>
      <c r="I157" t="s">
        <v>212</v>
      </c>
      <c r="J157" t="s">
        <v>213</v>
      </c>
      <c r="K157" t="s">
        <v>149</v>
      </c>
      <c r="L157" t="s">
        <v>214</v>
      </c>
      <c r="M157" t="s">
        <v>1400</v>
      </c>
      <c r="N157" t="s">
        <v>215</v>
      </c>
      <c r="O157" s="57">
        <v>46300.398368055554</v>
      </c>
      <c r="P157" s="57">
        <v>46302.548622685186</v>
      </c>
      <c r="Q157">
        <v>69404084</v>
      </c>
      <c r="S157">
        <v>172606792415</v>
      </c>
      <c r="T157" t="s">
        <v>2541</v>
      </c>
      <c r="U157" t="s">
        <v>2542</v>
      </c>
      <c r="V157" t="s">
        <v>2543</v>
      </c>
      <c r="Z157">
        <v>117.6003386</v>
      </c>
      <c r="AA157">
        <v>-8.6272842999999995</v>
      </c>
      <c r="AB157" t="s">
        <v>2544</v>
      </c>
      <c r="AC157" t="s">
        <v>216</v>
      </c>
      <c r="AL157" t="s">
        <v>217</v>
      </c>
      <c r="AM157" t="s">
        <v>2545</v>
      </c>
      <c r="AN157" t="s">
        <v>6</v>
      </c>
      <c r="AO157" s="57">
        <v>46152.40284722222</v>
      </c>
      <c r="AP157" s="57">
        <v>46301.333333333336</v>
      </c>
      <c r="AR157" t="s">
        <v>14</v>
      </c>
      <c r="AS157" t="s">
        <v>219</v>
      </c>
      <c r="AT157" t="s">
        <v>220</v>
      </c>
      <c r="AV157" t="s">
        <v>3156</v>
      </c>
      <c r="AW157" t="s">
        <v>1814</v>
      </c>
      <c r="AX157" t="s">
        <v>222</v>
      </c>
      <c r="BA157" s="57">
        <v>46301.333333333336</v>
      </c>
      <c r="BB157" t="s">
        <v>2545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SUMBAWA</v>
      </c>
    </row>
    <row r="158" spans="1:61">
      <c r="A158">
        <v>157</v>
      </c>
      <c r="B158">
        <v>1002624006</v>
      </c>
      <c r="C158">
        <v>3</v>
      </c>
      <c r="D158" t="s">
        <v>45</v>
      </c>
      <c r="E158">
        <v>5</v>
      </c>
      <c r="F158" t="s">
        <v>210</v>
      </c>
      <c r="G158" t="s">
        <v>118</v>
      </c>
      <c r="H158" t="s">
        <v>211</v>
      </c>
      <c r="I158" t="s">
        <v>212</v>
      </c>
      <c r="J158" t="s">
        <v>213</v>
      </c>
      <c r="K158" t="s">
        <v>149</v>
      </c>
      <c r="L158" t="s">
        <v>214</v>
      </c>
      <c r="M158" t="s">
        <v>1400</v>
      </c>
      <c r="N158" t="s">
        <v>215</v>
      </c>
      <c r="O158" s="57">
        <v>46301.476099537038</v>
      </c>
      <c r="P158" s="57">
        <v>46302.748171296298</v>
      </c>
      <c r="Q158">
        <v>69404909</v>
      </c>
      <c r="S158">
        <v>172606792754</v>
      </c>
      <c r="T158" t="s">
        <v>3157</v>
      </c>
      <c r="U158" t="s">
        <v>3158</v>
      </c>
      <c r="V158" t="s">
        <v>3159</v>
      </c>
      <c r="Z158">
        <v>117.426931299269</v>
      </c>
      <c r="AA158">
        <v>-8.5070943573789393</v>
      </c>
      <c r="AB158" t="s">
        <v>3160</v>
      </c>
      <c r="AC158" t="s">
        <v>216</v>
      </c>
      <c r="AL158" t="s">
        <v>217</v>
      </c>
      <c r="AM158" t="s">
        <v>3161</v>
      </c>
      <c r="AN158" t="s">
        <v>6</v>
      </c>
      <c r="AO158" s="57">
        <v>46183.486203703702</v>
      </c>
      <c r="AP158" s="57">
        <v>46302.333333333336</v>
      </c>
      <c r="AQ158" t="s">
        <v>1495</v>
      </c>
      <c r="AR158" t="s">
        <v>14</v>
      </c>
      <c r="AS158" t="s">
        <v>219</v>
      </c>
      <c r="AT158" t="s">
        <v>342</v>
      </c>
      <c r="AV158" t="s">
        <v>3746</v>
      </c>
      <c r="AW158" t="s">
        <v>3162</v>
      </c>
      <c r="AX158" t="s">
        <v>222</v>
      </c>
      <c r="BA158" s="57">
        <v>46302.333333333336</v>
      </c>
      <c r="BB158" t="s">
        <v>3161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SUMBAWA</v>
      </c>
    </row>
    <row r="159" spans="1:61">
      <c r="A159">
        <v>158</v>
      </c>
      <c r="B159">
        <v>1002637213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211</v>
      </c>
      <c r="I159" t="s">
        <v>212</v>
      </c>
      <c r="J159" t="s">
        <v>213</v>
      </c>
      <c r="K159" t="s">
        <v>149</v>
      </c>
      <c r="M159" t="s">
        <v>1400</v>
      </c>
      <c r="N159" t="s">
        <v>215</v>
      </c>
      <c r="O159" s="57">
        <v>46309.667303240742</v>
      </c>
      <c r="P159" s="57">
        <v>46312.435636574075</v>
      </c>
      <c r="Q159">
        <v>69410301</v>
      </c>
      <c r="S159">
        <v>172606792819</v>
      </c>
      <c r="T159" t="s">
        <v>6877</v>
      </c>
      <c r="U159" t="s">
        <v>6878</v>
      </c>
      <c r="V159" t="s">
        <v>7439</v>
      </c>
      <c r="Z159">
        <v>117.44286060333199</v>
      </c>
      <c r="AA159">
        <v>-8.5718127212094508</v>
      </c>
      <c r="AB159" t="s">
        <v>6879</v>
      </c>
      <c r="AC159" t="s">
        <v>4229</v>
      </c>
      <c r="AL159" t="s">
        <v>217</v>
      </c>
      <c r="AM159" t="s">
        <v>7440</v>
      </c>
      <c r="AN159" t="s">
        <v>6</v>
      </c>
      <c r="AO159" t="s">
        <v>6854</v>
      </c>
      <c r="AP159" s="57">
        <v>46311.333333333336</v>
      </c>
      <c r="AQ159" t="s">
        <v>1495</v>
      </c>
      <c r="AR159" t="s">
        <v>14</v>
      </c>
      <c r="AS159" t="s">
        <v>219</v>
      </c>
      <c r="AT159" t="s">
        <v>230</v>
      </c>
      <c r="AV159" t="s">
        <v>8015</v>
      </c>
      <c r="AW159" t="s">
        <v>540</v>
      </c>
      <c r="AX159" t="s">
        <v>222</v>
      </c>
      <c r="BA159" s="57">
        <v>46311.333333333336</v>
      </c>
      <c r="BB159" t="s">
        <v>7440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SUMBAWA</v>
      </c>
    </row>
    <row r="160" spans="1:61">
      <c r="A160">
        <v>159</v>
      </c>
      <c r="B160">
        <v>1002640833</v>
      </c>
      <c r="C160">
        <v>3</v>
      </c>
      <c r="D160" t="s">
        <v>45</v>
      </c>
      <c r="E160">
        <v>5</v>
      </c>
      <c r="F160" t="s">
        <v>210</v>
      </c>
      <c r="G160" t="s">
        <v>118</v>
      </c>
      <c r="H160" t="s">
        <v>211</v>
      </c>
      <c r="I160" t="s">
        <v>212</v>
      </c>
      <c r="J160" t="s">
        <v>213</v>
      </c>
      <c r="K160" t="s">
        <v>149</v>
      </c>
      <c r="L160" t="s">
        <v>214</v>
      </c>
      <c r="M160" t="s">
        <v>1400</v>
      </c>
      <c r="N160" t="s">
        <v>215</v>
      </c>
      <c r="O160" s="57">
        <v>46311.719907407409</v>
      </c>
      <c r="P160" s="57">
        <v>46315.355520833335</v>
      </c>
      <c r="Q160">
        <v>69411775</v>
      </c>
      <c r="S160">
        <v>172606792847</v>
      </c>
      <c r="T160" t="s">
        <v>8016</v>
      </c>
      <c r="U160" t="s">
        <v>8017</v>
      </c>
      <c r="V160" t="s">
        <v>8018</v>
      </c>
      <c r="Z160">
        <v>117.77863025665199</v>
      </c>
      <c r="AA160">
        <v>-8.7979584061560701</v>
      </c>
      <c r="AB160" t="s">
        <v>8019</v>
      </c>
      <c r="AC160" t="s">
        <v>216</v>
      </c>
      <c r="AL160" t="s">
        <v>217</v>
      </c>
      <c r="AM160" t="s">
        <v>8020</v>
      </c>
      <c r="AN160" t="s">
        <v>6</v>
      </c>
      <c r="AO160" t="s">
        <v>8021</v>
      </c>
      <c r="AP160" s="57">
        <v>46312.625</v>
      </c>
      <c r="AQ160" t="s">
        <v>1495</v>
      </c>
      <c r="AR160" t="s">
        <v>14</v>
      </c>
      <c r="AS160" t="s">
        <v>219</v>
      </c>
      <c r="AT160" t="s">
        <v>220</v>
      </c>
      <c r="AV160" t="s">
        <v>9453</v>
      </c>
      <c r="AW160" t="s">
        <v>1814</v>
      </c>
      <c r="AX160" t="s">
        <v>222</v>
      </c>
      <c r="BA160" s="57">
        <v>46312.625</v>
      </c>
      <c r="BB160" t="s">
        <v>8020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SUMBAWA</v>
      </c>
    </row>
    <row r="161" spans="1:61">
      <c r="A161">
        <v>160</v>
      </c>
      <c r="B161">
        <v>1002643058</v>
      </c>
      <c r="C161">
        <v>3</v>
      </c>
      <c r="D161" t="s">
        <v>45</v>
      </c>
      <c r="E161">
        <v>5</v>
      </c>
      <c r="F161" t="s">
        <v>210</v>
      </c>
      <c r="G161" t="s">
        <v>118</v>
      </c>
      <c r="H161" t="s">
        <v>211</v>
      </c>
      <c r="I161" t="s">
        <v>212</v>
      </c>
      <c r="J161" t="s">
        <v>213</v>
      </c>
      <c r="K161" t="s">
        <v>149</v>
      </c>
      <c r="L161" t="s">
        <v>214</v>
      </c>
      <c r="M161" t="s">
        <v>224</v>
      </c>
      <c r="N161" t="s">
        <v>215</v>
      </c>
      <c r="O161" s="57">
        <v>46314.539293981485</v>
      </c>
      <c r="P161" s="57">
        <v>46315.49591435185</v>
      </c>
      <c r="Q161">
        <v>69412899</v>
      </c>
      <c r="S161">
        <v>172606792871</v>
      </c>
      <c r="T161" t="s">
        <v>9454</v>
      </c>
      <c r="U161" t="s">
        <v>9455</v>
      </c>
      <c r="V161" t="s">
        <v>9456</v>
      </c>
      <c r="Z161">
        <v>117.41750844191</v>
      </c>
      <c r="AA161">
        <v>-8.5016264457813104</v>
      </c>
      <c r="AB161" t="s">
        <v>9457</v>
      </c>
      <c r="AC161" t="s">
        <v>235</v>
      </c>
      <c r="AL161" t="s">
        <v>217</v>
      </c>
      <c r="AM161" t="s">
        <v>9458</v>
      </c>
      <c r="AN161" t="s">
        <v>6</v>
      </c>
      <c r="AO161" t="s">
        <v>9421</v>
      </c>
      <c r="AP161" s="57">
        <v>46315.458333333336</v>
      </c>
      <c r="AR161" t="s">
        <v>18</v>
      </c>
      <c r="AS161" t="s">
        <v>219</v>
      </c>
      <c r="AT161" t="s">
        <v>342</v>
      </c>
      <c r="AV161" t="s">
        <v>226</v>
      </c>
      <c r="AW161" t="s">
        <v>4505</v>
      </c>
      <c r="AX161" t="s">
        <v>222</v>
      </c>
      <c r="BA161" s="57">
        <v>46315.458333333336</v>
      </c>
      <c r="BB161" t="s">
        <v>9458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SUMBAWA</v>
      </c>
    </row>
    <row r="162" spans="1:61">
      <c r="A162">
        <v>161</v>
      </c>
      <c r="B162">
        <v>1002621752</v>
      </c>
      <c r="C162">
        <v>3</v>
      </c>
      <c r="D162" t="s">
        <v>45</v>
      </c>
      <c r="E162">
        <v>5</v>
      </c>
      <c r="F162" t="s">
        <v>210</v>
      </c>
      <c r="G162" t="s">
        <v>118</v>
      </c>
      <c r="H162" t="s">
        <v>211</v>
      </c>
      <c r="I162" t="s">
        <v>212</v>
      </c>
      <c r="J162" t="s">
        <v>213</v>
      </c>
      <c r="K162" t="s">
        <v>149</v>
      </c>
      <c r="L162" t="s">
        <v>214</v>
      </c>
      <c r="M162" t="s">
        <v>836</v>
      </c>
      <c r="N162" t="s">
        <v>215</v>
      </c>
      <c r="O162" s="57">
        <v>46300.397835648146</v>
      </c>
      <c r="P162" s="57">
        <v>46309.584849537037</v>
      </c>
      <c r="Q162">
        <v>69404084</v>
      </c>
      <c r="S162">
        <v>172606792415</v>
      </c>
      <c r="T162" t="s">
        <v>2541</v>
      </c>
      <c r="U162" t="s">
        <v>2542</v>
      </c>
      <c r="V162" t="s">
        <v>2543</v>
      </c>
      <c r="Z162">
        <v>117.6003386</v>
      </c>
      <c r="AA162">
        <v>-8.6272842999999995</v>
      </c>
      <c r="AB162" t="s">
        <v>2544</v>
      </c>
      <c r="AC162" t="s">
        <v>216</v>
      </c>
      <c r="AL162" t="s">
        <v>217</v>
      </c>
      <c r="AM162" t="s">
        <v>2545</v>
      </c>
      <c r="AN162" t="s">
        <v>6</v>
      </c>
      <c r="AO162" s="57">
        <v>46152.40284722222</v>
      </c>
      <c r="AP162" s="57">
        <v>46301.333333333336</v>
      </c>
      <c r="AQ162" t="s">
        <v>841</v>
      </c>
      <c r="AR162" t="s">
        <v>14</v>
      </c>
      <c r="AS162" t="s">
        <v>219</v>
      </c>
      <c r="AT162" t="s">
        <v>220</v>
      </c>
      <c r="AV162" t="s">
        <v>837</v>
      </c>
      <c r="AW162" t="s">
        <v>1814</v>
      </c>
      <c r="AX162" t="s">
        <v>222</v>
      </c>
      <c r="BA162" s="57">
        <v>46301.333333333336</v>
      </c>
      <c r="BB162" t="s">
        <v>2545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SUMBAWA</v>
      </c>
    </row>
    <row r="163" spans="1:61">
      <c r="A163">
        <v>162</v>
      </c>
      <c r="B163">
        <v>1002621261</v>
      </c>
      <c r="C163">
        <v>3</v>
      </c>
      <c r="D163" t="s">
        <v>45</v>
      </c>
      <c r="E163">
        <v>5</v>
      </c>
      <c r="F163" t="s">
        <v>210</v>
      </c>
      <c r="G163" t="s">
        <v>118</v>
      </c>
      <c r="H163" t="s">
        <v>211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46299.392916666664</v>
      </c>
      <c r="P163" s="57">
        <v>46299.468842592592</v>
      </c>
      <c r="Q163">
        <v>69402948</v>
      </c>
      <c r="S163">
        <v>172606792357</v>
      </c>
      <c r="T163" t="s">
        <v>1501</v>
      </c>
      <c r="U163" t="s">
        <v>1513</v>
      </c>
      <c r="V163" t="s">
        <v>1514</v>
      </c>
      <c r="Z163">
        <v>117.4346771</v>
      </c>
      <c r="AA163">
        <v>-8.5247863000000006</v>
      </c>
      <c r="AB163" t="s">
        <v>1504</v>
      </c>
      <c r="AC163" t="s">
        <v>283</v>
      </c>
      <c r="AL163" t="s">
        <v>217</v>
      </c>
      <c r="AM163" t="s">
        <v>1515</v>
      </c>
      <c r="AN163" t="s">
        <v>6</v>
      </c>
      <c r="AO163" s="57">
        <v>46122.402604166666</v>
      </c>
      <c r="AR163" t="s">
        <v>218</v>
      </c>
      <c r="AS163" t="s">
        <v>219</v>
      </c>
      <c r="AT163" t="s">
        <v>230</v>
      </c>
      <c r="AU163">
        <v>20261004</v>
      </c>
      <c r="AV163" t="s">
        <v>221</v>
      </c>
      <c r="AW163" t="s">
        <v>1516</v>
      </c>
      <c r="AX163" t="s">
        <v>222</v>
      </c>
      <c r="BA163" s="57">
        <v>46299.291666666664</v>
      </c>
      <c r="BB163" t="s">
        <v>1515</v>
      </c>
      <c r="BC163">
        <v>2026</v>
      </c>
      <c r="BD163">
        <v>10</v>
      </c>
      <c r="BE163">
        <v>4</v>
      </c>
      <c r="BF163" s="6">
        <f t="shared" si="6"/>
        <v>46299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SUMBAWA</v>
      </c>
    </row>
    <row r="164" spans="1:61">
      <c r="A164">
        <v>163</v>
      </c>
      <c r="B164">
        <v>1002624610</v>
      </c>
      <c r="C164">
        <v>3</v>
      </c>
      <c r="D164" t="s">
        <v>45</v>
      </c>
      <c r="E164">
        <v>5</v>
      </c>
      <c r="F164" t="s">
        <v>210</v>
      </c>
      <c r="G164" t="s">
        <v>118</v>
      </c>
      <c r="H164" t="s">
        <v>211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46301.613298611112</v>
      </c>
      <c r="P164" s="57">
        <v>46301.715497685182</v>
      </c>
      <c r="Q164">
        <v>69402001</v>
      </c>
      <c r="S164">
        <v>172606792436</v>
      </c>
      <c r="T164" t="s">
        <v>906</v>
      </c>
      <c r="U164" t="s">
        <v>967</v>
      </c>
      <c r="V164" t="s">
        <v>3163</v>
      </c>
      <c r="Z164">
        <v>117.60266849999999</v>
      </c>
      <c r="AA164">
        <v>-8.6269598999999992</v>
      </c>
      <c r="AB164" t="s">
        <v>969</v>
      </c>
      <c r="AC164" t="s">
        <v>216</v>
      </c>
      <c r="AL164" t="s">
        <v>217</v>
      </c>
      <c r="AM164" t="s">
        <v>3164</v>
      </c>
      <c r="AN164" t="s">
        <v>6</v>
      </c>
      <c r="AO164" s="57">
        <v>46183.621979166666</v>
      </c>
      <c r="AR164" t="s">
        <v>218</v>
      </c>
      <c r="AS164" t="s">
        <v>219</v>
      </c>
      <c r="AT164" t="s">
        <v>342</v>
      </c>
      <c r="AU164">
        <v>20261006</v>
      </c>
      <c r="AV164" t="s">
        <v>221</v>
      </c>
      <c r="AW164" t="s">
        <v>3165</v>
      </c>
      <c r="AX164" t="s">
        <v>222</v>
      </c>
      <c r="BA164" s="57">
        <v>46301.291666666664</v>
      </c>
      <c r="BB164" t="s">
        <v>3164</v>
      </c>
      <c r="BC164">
        <v>2026</v>
      </c>
      <c r="BD164">
        <v>10</v>
      </c>
      <c r="BE164">
        <v>6</v>
      </c>
      <c r="BF164" s="6">
        <f t="shared" si="6"/>
        <v>46301</v>
      </c>
      <c r="BG164">
        <f t="shared" si="7"/>
        <v>-0.29166666666424135</v>
      </c>
      <c r="BH164" t="str">
        <f t="shared" si="8"/>
        <v>COMPLY</v>
      </c>
      <c r="BI164" t="str">
        <f>VLOOKUP(H164,Sheet2!$A$1:$B$270,2,FALSE)</f>
        <v>SUMBAWA</v>
      </c>
    </row>
    <row r="165" spans="1:61">
      <c r="A165">
        <v>164</v>
      </c>
      <c r="B165">
        <v>1002626070</v>
      </c>
      <c r="C165">
        <v>3</v>
      </c>
      <c r="D165" t="s">
        <v>45</v>
      </c>
      <c r="E165">
        <v>5</v>
      </c>
      <c r="F165" t="s">
        <v>210</v>
      </c>
      <c r="G165" t="s">
        <v>118</v>
      </c>
      <c r="H165" t="s">
        <v>211</v>
      </c>
      <c r="I165" t="s">
        <v>212</v>
      </c>
      <c r="J165" t="s">
        <v>213</v>
      </c>
      <c r="K165" t="s">
        <v>149</v>
      </c>
      <c r="M165" t="s">
        <v>76</v>
      </c>
      <c r="N165" t="s">
        <v>215</v>
      </c>
      <c r="O165" s="57">
        <v>46302.548622685186</v>
      </c>
      <c r="P165" s="57">
        <v>46302.637129629627</v>
      </c>
      <c r="Q165">
        <v>69404084</v>
      </c>
      <c r="S165">
        <v>172606792762</v>
      </c>
      <c r="T165" t="s">
        <v>2541</v>
      </c>
      <c r="U165" t="s">
        <v>3752</v>
      </c>
      <c r="V165" t="s">
        <v>3753</v>
      </c>
      <c r="Z165">
        <v>117.588707</v>
      </c>
      <c r="AA165">
        <v>-8.620196</v>
      </c>
      <c r="AB165" t="s">
        <v>2544</v>
      </c>
      <c r="AC165" t="s">
        <v>216</v>
      </c>
      <c r="AL165" t="s">
        <v>217</v>
      </c>
      <c r="AM165" t="s">
        <v>3754</v>
      </c>
      <c r="AN165" t="s">
        <v>6</v>
      </c>
      <c r="AO165" s="57">
        <v>46213.559548611112</v>
      </c>
      <c r="AR165" t="s">
        <v>218</v>
      </c>
      <c r="AS165" t="s">
        <v>219</v>
      </c>
      <c r="AT165" t="s">
        <v>220</v>
      </c>
      <c r="AU165">
        <v>20261007</v>
      </c>
      <c r="AV165" t="s">
        <v>221</v>
      </c>
      <c r="AW165" t="s">
        <v>541</v>
      </c>
      <c r="AX165" t="s">
        <v>222</v>
      </c>
      <c r="BA165" s="57">
        <v>46302.291666666664</v>
      </c>
      <c r="BB165" t="s">
        <v>3754</v>
      </c>
      <c r="BC165">
        <v>2026</v>
      </c>
      <c r="BD165">
        <v>10</v>
      </c>
      <c r="BE165">
        <v>7</v>
      </c>
      <c r="BF165" s="6">
        <f t="shared" si="6"/>
        <v>46302</v>
      </c>
      <c r="BG165">
        <f t="shared" si="7"/>
        <v>-0.29166666666424135</v>
      </c>
      <c r="BH165" t="str">
        <f t="shared" si="8"/>
        <v>COMPLY</v>
      </c>
      <c r="BI165" t="str">
        <f>VLOOKUP(H165,Sheet2!$A$1:$B$270,2,FALSE)</f>
        <v>SUMBAWA</v>
      </c>
    </row>
    <row r="166" spans="1:61">
      <c r="A166">
        <v>165</v>
      </c>
      <c r="B166">
        <v>1002626433</v>
      </c>
      <c r="C166">
        <v>3</v>
      </c>
      <c r="D166" t="s">
        <v>45</v>
      </c>
      <c r="E166">
        <v>5</v>
      </c>
      <c r="F166" t="s">
        <v>210</v>
      </c>
      <c r="G166" t="s">
        <v>118</v>
      </c>
      <c r="H166" t="s">
        <v>211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46302.616180555553</v>
      </c>
      <c r="P166" s="57">
        <v>46303.258449074077</v>
      </c>
      <c r="Q166">
        <v>69404019</v>
      </c>
      <c r="S166">
        <v>172606792766</v>
      </c>
      <c r="T166" t="s">
        <v>2547</v>
      </c>
      <c r="U166" t="s">
        <v>3755</v>
      </c>
      <c r="V166" t="s">
        <v>3756</v>
      </c>
      <c r="Z166">
        <v>117.604780196159</v>
      </c>
      <c r="AA166">
        <v>-8.6363258239345502</v>
      </c>
      <c r="AB166" t="s">
        <v>2549</v>
      </c>
      <c r="AC166" t="s">
        <v>216</v>
      </c>
      <c r="AL166" t="s">
        <v>217</v>
      </c>
      <c r="AM166" t="s">
        <v>3754</v>
      </c>
      <c r="AN166" t="s">
        <v>6</v>
      </c>
      <c r="AO166" s="57">
        <v>46213.621770833335</v>
      </c>
      <c r="AR166" t="s">
        <v>218</v>
      </c>
      <c r="AS166" t="s">
        <v>219</v>
      </c>
      <c r="AT166" t="s">
        <v>220</v>
      </c>
      <c r="AU166">
        <v>20261008</v>
      </c>
      <c r="AV166" t="s">
        <v>221</v>
      </c>
      <c r="AW166" t="s">
        <v>540</v>
      </c>
      <c r="AX166" t="s">
        <v>222</v>
      </c>
      <c r="BA166" s="57">
        <v>46302.291666666664</v>
      </c>
      <c r="BB166" t="s">
        <v>3754</v>
      </c>
      <c r="BC166">
        <v>2026</v>
      </c>
      <c r="BD166">
        <v>10</v>
      </c>
      <c r="BE166">
        <v>8</v>
      </c>
      <c r="BF166" s="6">
        <f t="shared" si="6"/>
        <v>46303</v>
      </c>
      <c r="BG166">
        <f t="shared" si="7"/>
        <v>0.70833333333575865</v>
      </c>
      <c r="BH166" t="str">
        <f t="shared" si="8"/>
        <v>COMPLY</v>
      </c>
      <c r="BI166" t="str">
        <f>VLOOKUP(H166,Sheet2!$A$1:$B$270,2,FALSE)</f>
        <v>SUMBAWA</v>
      </c>
    </row>
    <row r="167" spans="1:61">
      <c r="A167">
        <v>166</v>
      </c>
      <c r="B167">
        <v>1002626893</v>
      </c>
      <c r="C167">
        <v>3</v>
      </c>
      <c r="D167" t="s">
        <v>45</v>
      </c>
      <c r="E167">
        <v>5</v>
      </c>
      <c r="F167" t="s">
        <v>210</v>
      </c>
      <c r="G167" t="s">
        <v>118</v>
      </c>
      <c r="H167" t="s">
        <v>211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46302.748171296298</v>
      </c>
      <c r="P167" s="57">
        <v>46303.258923611109</v>
      </c>
      <c r="Q167">
        <v>69404909</v>
      </c>
      <c r="S167">
        <v>172606792769</v>
      </c>
      <c r="T167" t="s">
        <v>3157</v>
      </c>
      <c r="U167" t="s">
        <v>3757</v>
      </c>
      <c r="V167" t="s">
        <v>3758</v>
      </c>
      <c r="Z167">
        <v>117.4269103</v>
      </c>
      <c r="AA167">
        <v>-8.5049208000000007</v>
      </c>
      <c r="AB167" t="s">
        <v>3160</v>
      </c>
      <c r="AC167" t="s">
        <v>216</v>
      </c>
      <c r="AL167" t="s">
        <v>217</v>
      </c>
      <c r="AM167" t="s">
        <v>3408</v>
      </c>
      <c r="AN167" t="s">
        <v>6</v>
      </c>
      <c r="AO167" s="57">
        <v>46213.767291666663</v>
      </c>
      <c r="AR167" t="s">
        <v>218</v>
      </c>
      <c r="AS167" t="s">
        <v>219</v>
      </c>
      <c r="AT167" t="s">
        <v>342</v>
      </c>
      <c r="AU167">
        <v>20261008</v>
      </c>
      <c r="AV167" t="s">
        <v>221</v>
      </c>
      <c r="AW167" t="s">
        <v>2396</v>
      </c>
      <c r="AX167" t="s">
        <v>222</v>
      </c>
      <c r="BA167" s="57">
        <v>46302.291666666664</v>
      </c>
      <c r="BB167" t="s">
        <v>3408</v>
      </c>
      <c r="BC167">
        <v>2026</v>
      </c>
      <c r="BD167">
        <v>10</v>
      </c>
      <c r="BE167">
        <v>8</v>
      </c>
      <c r="BF167" s="6">
        <f t="shared" si="6"/>
        <v>46303</v>
      </c>
      <c r="BG167">
        <f t="shared" si="7"/>
        <v>0.70833333333575865</v>
      </c>
      <c r="BH167" t="str">
        <f t="shared" si="8"/>
        <v>COMPLY</v>
      </c>
      <c r="BI167" t="str">
        <f>VLOOKUP(H167,Sheet2!$A$1:$B$270,2,FALSE)</f>
        <v>SUMBAWA</v>
      </c>
    </row>
    <row r="168" spans="1:61">
      <c r="A168">
        <v>167</v>
      </c>
      <c r="B168">
        <v>1002627218</v>
      </c>
      <c r="C168">
        <v>3</v>
      </c>
      <c r="D168" t="s">
        <v>45</v>
      </c>
      <c r="E168">
        <v>5</v>
      </c>
      <c r="F168" t="s">
        <v>210</v>
      </c>
      <c r="G168" t="s">
        <v>118</v>
      </c>
      <c r="H168" t="s">
        <v>211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46303.392835648148</v>
      </c>
      <c r="P168" s="57">
        <v>46303.778182870374</v>
      </c>
      <c r="Q168">
        <v>69406274</v>
      </c>
      <c r="S168">
        <v>172606792780</v>
      </c>
      <c r="T168" t="s">
        <v>3759</v>
      </c>
      <c r="U168" t="s">
        <v>4472</v>
      </c>
      <c r="V168" t="s">
        <v>3760</v>
      </c>
      <c r="Z168">
        <v>117.489897315614</v>
      </c>
      <c r="AA168">
        <v>-8.5244711568872802</v>
      </c>
      <c r="AB168" t="s">
        <v>3761</v>
      </c>
      <c r="AC168" t="s">
        <v>235</v>
      </c>
      <c r="AL168" t="s">
        <v>217</v>
      </c>
      <c r="AM168" t="s">
        <v>3762</v>
      </c>
      <c r="AN168" t="s">
        <v>6</v>
      </c>
      <c r="AO168" s="57">
        <v>46244.403275462966</v>
      </c>
      <c r="AP168" s="57">
        <v>46304.625</v>
      </c>
      <c r="AR168" t="s">
        <v>218</v>
      </c>
      <c r="AS168" t="s">
        <v>219</v>
      </c>
      <c r="AT168" t="s">
        <v>342</v>
      </c>
      <c r="AU168">
        <v>20261008</v>
      </c>
      <c r="AV168" t="s">
        <v>221</v>
      </c>
      <c r="AW168" t="s">
        <v>3402</v>
      </c>
      <c r="AX168" t="s">
        <v>222</v>
      </c>
      <c r="BA168" s="57">
        <v>46304.625</v>
      </c>
      <c r="BB168" t="s">
        <v>3762</v>
      </c>
      <c r="BC168">
        <v>2026</v>
      </c>
      <c r="BD168">
        <v>10</v>
      </c>
      <c r="BE168">
        <v>8</v>
      </c>
      <c r="BF168" s="6">
        <f t="shared" si="6"/>
        <v>46303</v>
      </c>
      <c r="BG168">
        <f t="shared" si="7"/>
        <v>-1.625</v>
      </c>
      <c r="BH168" t="str">
        <f t="shared" si="8"/>
        <v>COMPLY</v>
      </c>
      <c r="BI168" t="str">
        <f>VLOOKUP(H168,Sheet2!$A$1:$B$270,2,FALSE)</f>
        <v>SUMBAWA</v>
      </c>
    </row>
    <row r="169" spans="1:61">
      <c r="A169">
        <v>168</v>
      </c>
      <c r="B169">
        <v>1002628093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211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46303.662268518521</v>
      </c>
      <c r="P169" s="57">
        <v>46305.593449074076</v>
      </c>
      <c r="Q169">
        <v>69406677</v>
      </c>
      <c r="S169">
        <v>172606792777</v>
      </c>
      <c r="T169" t="s">
        <v>4473</v>
      </c>
      <c r="U169" t="s">
        <v>4474</v>
      </c>
      <c r="V169" t="s">
        <v>4475</v>
      </c>
      <c r="Z169">
        <v>117.23700033093399</v>
      </c>
      <c r="AA169">
        <v>-8.4180719261553705</v>
      </c>
      <c r="AB169" t="s">
        <v>4476</v>
      </c>
      <c r="AC169" t="s">
        <v>235</v>
      </c>
      <c r="AL169" t="s">
        <v>217</v>
      </c>
      <c r="AM169" t="s">
        <v>4477</v>
      </c>
      <c r="AN169" t="s">
        <v>6</v>
      </c>
      <c r="AO169" s="57">
        <v>46244.684513888889</v>
      </c>
      <c r="AP169" s="57">
        <v>46304.625</v>
      </c>
      <c r="AR169" t="s">
        <v>218</v>
      </c>
      <c r="AS169" t="s">
        <v>219</v>
      </c>
      <c r="AT169" t="s">
        <v>230</v>
      </c>
      <c r="AU169">
        <v>20261010</v>
      </c>
      <c r="AV169" t="s">
        <v>221</v>
      </c>
      <c r="AW169" t="s">
        <v>923</v>
      </c>
      <c r="AX169" t="s">
        <v>222</v>
      </c>
      <c r="BA169" s="57">
        <v>46304.625</v>
      </c>
      <c r="BB169" t="s">
        <v>4477</v>
      </c>
      <c r="BC169">
        <v>2026</v>
      </c>
      <c r="BD169">
        <v>10</v>
      </c>
      <c r="BE169">
        <v>10</v>
      </c>
      <c r="BF169" s="6">
        <f t="shared" si="6"/>
        <v>46305</v>
      </c>
      <c r="BG169">
        <f t="shared" si="7"/>
        <v>0.375</v>
      </c>
      <c r="BH169" t="str">
        <f t="shared" si="8"/>
        <v>COMPLY</v>
      </c>
      <c r="BI169" t="str">
        <f>VLOOKUP(H169,Sheet2!$A$1:$B$270,2,FALSE)</f>
        <v>SUMBAWA</v>
      </c>
    </row>
    <row r="170" spans="1:61">
      <c r="A170">
        <v>169</v>
      </c>
      <c r="B170">
        <v>1002629151</v>
      </c>
      <c r="C170">
        <v>3</v>
      </c>
      <c r="D170" t="s">
        <v>45</v>
      </c>
      <c r="E170">
        <v>5</v>
      </c>
      <c r="F170" t="s">
        <v>210</v>
      </c>
      <c r="G170" t="s">
        <v>118</v>
      </c>
      <c r="H170" t="s">
        <v>211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46304.428923611114</v>
      </c>
      <c r="P170" s="57">
        <v>46306.792766203704</v>
      </c>
      <c r="Q170">
        <v>69407120</v>
      </c>
      <c r="S170">
        <v>172606792479</v>
      </c>
      <c r="T170" t="s">
        <v>4887</v>
      </c>
      <c r="U170" t="s">
        <v>4888</v>
      </c>
      <c r="V170" t="s">
        <v>4889</v>
      </c>
      <c r="Z170">
        <v>117.22858644297</v>
      </c>
      <c r="AA170">
        <v>-8.4203381628401797</v>
      </c>
      <c r="AB170" t="s">
        <v>4890</v>
      </c>
      <c r="AC170" t="s">
        <v>235</v>
      </c>
      <c r="AL170" t="s">
        <v>217</v>
      </c>
      <c r="AM170" t="s">
        <v>4891</v>
      </c>
      <c r="AN170" t="s">
        <v>6</v>
      </c>
      <c r="AO170" s="57">
        <v>46275.434861111113</v>
      </c>
      <c r="AP170" s="57">
        <v>46305.333333333336</v>
      </c>
      <c r="AR170" t="s">
        <v>218</v>
      </c>
      <c r="AS170" t="s">
        <v>219</v>
      </c>
      <c r="AT170" t="s">
        <v>230</v>
      </c>
      <c r="AU170">
        <v>20261011</v>
      </c>
      <c r="AV170" t="s">
        <v>221</v>
      </c>
      <c r="AW170" t="s">
        <v>875</v>
      </c>
      <c r="AX170" t="s">
        <v>222</v>
      </c>
      <c r="BA170" s="57">
        <v>46305.333333333336</v>
      </c>
      <c r="BB170" t="s">
        <v>4891</v>
      </c>
      <c r="BC170">
        <v>2026</v>
      </c>
      <c r="BD170">
        <v>10</v>
      </c>
      <c r="BE170">
        <v>11</v>
      </c>
      <c r="BF170" s="6">
        <f t="shared" si="6"/>
        <v>46306</v>
      </c>
      <c r="BG170">
        <f t="shared" si="7"/>
        <v>0.66666666666424135</v>
      </c>
      <c r="BH170" t="str">
        <f t="shared" si="8"/>
        <v>COMPLY</v>
      </c>
      <c r="BI170" t="str">
        <f>VLOOKUP(H170,Sheet2!$A$1:$B$270,2,FALSE)</f>
        <v>SUMBAWA</v>
      </c>
    </row>
    <row r="171" spans="1:61">
      <c r="A171">
        <v>170</v>
      </c>
      <c r="B171">
        <v>1002631016</v>
      </c>
      <c r="C171">
        <v>3</v>
      </c>
      <c r="D171" t="s">
        <v>45</v>
      </c>
      <c r="E171">
        <v>5</v>
      </c>
      <c r="F171" t="s">
        <v>210</v>
      </c>
      <c r="G171" t="s">
        <v>118</v>
      </c>
      <c r="H171" t="s">
        <v>211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46305.620844907404</v>
      </c>
      <c r="P171" s="57">
        <v>46306.477037037039</v>
      </c>
      <c r="Q171">
        <v>69403008</v>
      </c>
      <c r="S171">
        <v>172606792793</v>
      </c>
      <c r="T171" t="s">
        <v>1507</v>
      </c>
      <c r="U171" t="s">
        <v>4892</v>
      </c>
      <c r="V171" t="s">
        <v>4893</v>
      </c>
      <c r="Z171">
        <v>117.513221061108</v>
      </c>
      <c r="AA171">
        <v>-8.5820294976825195</v>
      </c>
      <c r="AB171" t="s">
        <v>1510</v>
      </c>
      <c r="AC171" t="s">
        <v>216</v>
      </c>
      <c r="AL171" t="s">
        <v>217</v>
      </c>
      <c r="AM171" t="s">
        <v>4894</v>
      </c>
      <c r="AN171" t="s">
        <v>6</v>
      </c>
      <c r="AO171" s="57">
        <v>46305.621620370373</v>
      </c>
      <c r="AR171" t="s">
        <v>218</v>
      </c>
      <c r="AS171" t="s">
        <v>219</v>
      </c>
      <c r="AT171" t="s">
        <v>220</v>
      </c>
      <c r="AU171">
        <v>20261011</v>
      </c>
      <c r="AV171" t="s">
        <v>221</v>
      </c>
      <c r="AW171" t="s">
        <v>576</v>
      </c>
      <c r="AX171" t="s">
        <v>222</v>
      </c>
      <c r="BA171" s="57">
        <v>46305.291666666664</v>
      </c>
      <c r="BB171" t="s">
        <v>4894</v>
      </c>
      <c r="BC171">
        <v>2026</v>
      </c>
      <c r="BD171">
        <v>10</v>
      </c>
      <c r="BE171">
        <v>11</v>
      </c>
      <c r="BF171" s="6">
        <f t="shared" si="6"/>
        <v>46306</v>
      </c>
      <c r="BG171">
        <f t="shared" si="7"/>
        <v>0.70833333333575865</v>
      </c>
      <c r="BH171" t="str">
        <f t="shared" si="8"/>
        <v>COMPLY</v>
      </c>
      <c r="BI171" t="str">
        <f>VLOOKUP(H171,Sheet2!$A$1:$B$270,2,FALSE)</f>
        <v>SUMBAWA</v>
      </c>
    </row>
    <row r="172" spans="1:61">
      <c r="A172">
        <v>171</v>
      </c>
      <c r="B172">
        <v>1002636168</v>
      </c>
      <c r="C172">
        <v>3</v>
      </c>
      <c r="D172" t="s">
        <v>45</v>
      </c>
      <c r="E172">
        <v>5</v>
      </c>
      <c r="F172" t="s">
        <v>210</v>
      </c>
      <c r="G172" t="s">
        <v>118</v>
      </c>
      <c r="H172" t="s">
        <v>211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46309.399722222224</v>
      </c>
      <c r="P172" s="57">
        <v>46310.472581018519</v>
      </c>
      <c r="Q172">
        <v>69409857</v>
      </c>
      <c r="S172">
        <v>172606792816</v>
      </c>
      <c r="T172" t="s">
        <v>6872</v>
      </c>
      <c r="U172" t="s">
        <v>6873</v>
      </c>
      <c r="V172" t="s">
        <v>6874</v>
      </c>
      <c r="Z172">
        <v>117.60570086538701</v>
      </c>
      <c r="AA172">
        <v>-8.6326852213172192</v>
      </c>
      <c r="AB172" t="s">
        <v>6875</v>
      </c>
      <c r="AC172" t="s">
        <v>216</v>
      </c>
      <c r="AL172" t="s">
        <v>217</v>
      </c>
      <c r="AM172" t="s">
        <v>5828</v>
      </c>
      <c r="AN172" t="s">
        <v>6</v>
      </c>
      <c r="AO172" t="s">
        <v>6876</v>
      </c>
      <c r="AP172" s="57">
        <v>46310.333333333336</v>
      </c>
      <c r="AR172" t="s">
        <v>218</v>
      </c>
      <c r="AS172" t="s">
        <v>219</v>
      </c>
      <c r="AT172" t="s">
        <v>342</v>
      </c>
      <c r="AU172">
        <v>20261015</v>
      </c>
      <c r="AV172" t="s">
        <v>221</v>
      </c>
      <c r="AW172" t="s">
        <v>5957</v>
      </c>
      <c r="AX172" t="s">
        <v>222</v>
      </c>
      <c r="BA172" s="57">
        <v>46310.333333333336</v>
      </c>
      <c r="BB172" t="s">
        <v>5828</v>
      </c>
      <c r="BC172">
        <v>2026</v>
      </c>
      <c r="BD172">
        <v>10</v>
      </c>
      <c r="BE172">
        <v>15</v>
      </c>
      <c r="BF172" s="6">
        <f t="shared" si="6"/>
        <v>46310</v>
      </c>
      <c r="BG172">
        <f t="shared" si="7"/>
        <v>-0.33333333333575865</v>
      </c>
      <c r="BH172" t="str">
        <f t="shared" si="8"/>
        <v>COMPLY</v>
      </c>
      <c r="BI172" t="str">
        <f>VLOOKUP(H172,Sheet2!$A$1:$B$270,2,FALSE)</f>
        <v>SUMBAWA</v>
      </c>
    </row>
    <row r="173" spans="1:61">
      <c r="A173">
        <v>172</v>
      </c>
      <c r="B173">
        <v>1002638874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211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46310.634432870371</v>
      </c>
      <c r="P173" s="57">
        <v>46311.757615740738</v>
      </c>
      <c r="Q173">
        <v>69410953</v>
      </c>
      <c r="S173">
        <v>172606792828</v>
      </c>
      <c r="T173" t="s">
        <v>7441</v>
      </c>
      <c r="U173" t="s">
        <v>7442</v>
      </c>
      <c r="V173" t="s">
        <v>7443</v>
      </c>
      <c r="Z173">
        <v>117.14374836534201</v>
      </c>
      <c r="AA173">
        <v>-8.4105518794921696</v>
      </c>
      <c r="AB173" t="s">
        <v>7444</v>
      </c>
      <c r="AC173" t="s">
        <v>216</v>
      </c>
      <c r="AL173" t="s">
        <v>217</v>
      </c>
      <c r="AM173" t="s">
        <v>7445</v>
      </c>
      <c r="AN173" t="s">
        <v>6</v>
      </c>
      <c r="AO173" t="s">
        <v>7446</v>
      </c>
      <c r="AP173" s="57">
        <v>46311.625</v>
      </c>
      <c r="AR173" t="s">
        <v>218</v>
      </c>
      <c r="AS173" t="s">
        <v>219</v>
      </c>
      <c r="AT173" t="s">
        <v>342</v>
      </c>
      <c r="AU173">
        <v>20261016</v>
      </c>
      <c r="AV173" t="s">
        <v>221</v>
      </c>
      <c r="AW173" t="s">
        <v>7447</v>
      </c>
      <c r="AX173" t="s">
        <v>222</v>
      </c>
      <c r="BA173" s="57">
        <v>46311.625</v>
      </c>
      <c r="BB173" t="s">
        <v>7445</v>
      </c>
      <c r="BC173">
        <v>2026</v>
      </c>
      <c r="BD173">
        <v>10</v>
      </c>
      <c r="BE173">
        <v>16</v>
      </c>
      <c r="BF173" s="6">
        <f t="shared" si="6"/>
        <v>46311</v>
      </c>
      <c r="BG173">
        <f t="shared" si="7"/>
        <v>-0.625</v>
      </c>
      <c r="BH173" t="str">
        <f t="shared" si="8"/>
        <v>COMPLY</v>
      </c>
      <c r="BI173" t="str">
        <f>VLOOKUP(H173,Sheet2!$A$1:$B$270,2,FALSE)</f>
        <v>SUMBAWA</v>
      </c>
    </row>
    <row r="174" spans="1:61">
      <c r="A174">
        <v>173</v>
      </c>
      <c r="B174">
        <v>1002640297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211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46311.591365740744</v>
      </c>
      <c r="P174" s="57">
        <v>46314.777962962966</v>
      </c>
      <c r="Q174">
        <v>69411567</v>
      </c>
      <c r="S174">
        <v>172606792846</v>
      </c>
      <c r="T174" t="s">
        <v>8022</v>
      </c>
      <c r="U174" t="s">
        <v>8023</v>
      </c>
      <c r="V174" t="s">
        <v>8024</v>
      </c>
      <c r="Z174">
        <v>117.43891339749</v>
      </c>
      <c r="AA174">
        <v>-8.4976904270293598</v>
      </c>
      <c r="AB174" t="s">
        <v>8025</v>
      </c>
      <c r="AC174" t="s">
        <v>216</v>
      </c>
      <c r="AL174" t="s">
        <v>217</v>
      </c>
      <c r="AM174" t="s">
        <v>8026</v>
      </c>
      <c r="AN174" t="s">
        <v>6</v>
      </c>
      <c r="AO174" t="s">
        <v>7972</v>
      </c>
      <c r="AP174" s="57">
        <v>46313.333333333336</v>
      </c>
      <c r="AR174" t="s">
        <v>218</v>
      </c>
      <c r="AS174" t="s">
        <v>219</v>
      </c>
      <c r="AT174" t="s">
        <v>342</v>
      </c>
      <c r="AU174">
        <v>20261019</v>
      </c>
      <c r="AV174" t="s">
        <v>221</v>
      </c>
      <c r="AW174" t="s">
        <v>901</v>
      </c>
      <c r="AX174" t="s">
        <v>222</v>
      </c>
      <c r="BA174" s="57">
        <v>46313.333333333336</v>
      </c>
      <c r="BB174" t="s">
        <v>8026</v>
      </c>
      <c r="BC174">
        <v>2026</v>
      </c>
      <c r="BD174">
        <v>10</v>
      </c>
      <c r="BE174">
        <v>19</v>
      </c>
      <c r="BF174" s="6">
        <f t="shared" si="6"/>
        <v>46314</v>
      </c>
      <c r="BG174">
        <f t="shared" si="7"/>
        <v>0.66666666666424135</v>
      </c>
      <c r="BH174" t="str">
        <f t="shared" si="8"/>
        <v>COMPLY</v>
      </c>
      <c r="BI174" t="str">
        <f>VLOOKUP(H174,Sheet2!$A$1:$B$270,2,FALSE)</f>
        <v>SUMBAWA</v>
      </c>
    </row>
    <row r="175" spans="1:61">
      <c r="A175">
        <v>174</v>
      </c>
      <c r="B175">
        <v>1002640119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211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46311.556018518517</v>
      </c>
      <c r="P175" s="57">
        <v>46314.395590277774</v>
      </c>
      <c r="Q175">
        <v>69411476</v>
      </c>
      <c r="S175">
        <v>172606792848</v>
      </c>
      <c r="T175" t="s">
        <v>7999</v>
      </c>
      <c r="U175" t="s">
        <v>8000</v>
      </c>
      <c r="V175" t="s">
        <v>8001</v>
      </c>
      <c r="Z175">
        <v>117.417897619307</v>
      </c>
      <c r="AA175">
        <v>-8.4858546096600005</v>
      </c>
      <c r="AB175" t="s">
        <v>8002</v>
      </c>
      <c r="AC175" t="s">
        <v>216</v>
      </c>
      <c r="AL175" t="s">
        <v>217</v>
      </c>
      <c r="AM175" t="s">
        <v>8003</v>
      </c>
      <c r="AN175" t="s">
        <v>6</v>
      </c>
      <c r="AO175" t="s">
        <v>7985</v>
      </c>
      <c r="AP175" s="57">
        <v>46313.333333333336</v>
      </c>
      <c r="AR175" t="s">
        <v>218</v>
      </c>
      <c r="AS175" t="s">
        <v>219</v>
      </c>
      <c r="AT175" t="s">
        <v>220</v>
      </c>
      <c r="AU175">
        <v>20261019</v>
      </c>
      <c r="AV175" t="s">
        <v>221</v>
      </c>
      <c r="AW175" t="s">
        <v>833</v>
      </c>
      <c r="AX175" t="s">
        <v>222</v>
      </c>
      <c r="BA175" s="57">
        <v>46313.333333333336</v>
      </c>
      <c r="BB175" t="s">
        <v>8003</v>
      </c>
      <c r="BC175">
        <v>2026</v>
      </c>
      <c r="BD175">
        <v>10</v>
      </c>
      <c r="BE175">
        <v>19</v>
      </c>
      <c r="BF175" s="6">
        <f t="shared" si="6"/>
        <v>46314</v>
      </c>
      <c r="BG175">
        <f t="shared" si="7"/>
        <v>0.66666666666424135</v>
      </c>
      <c r="BH175" t="str">
        <f t="shared" si="8"/>
        <v>COMPLY</v>
      </c>
      <c r="BI175" t="str">
        <f>VLOOKUP(H175,Sheet2!$A$1:$B$270,2,FALSE)</f>
        <v>SUMBAWA</v>
      </c>
    </row>
    <row r="176" spans="1:61">
      <c r="A176">
        <v>175</v>
      </c>
      <c r="B176">
        <v>1002640095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211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46311.551168981481</v>
      </c>
      <c r="P176" s="57">
        <v>46313.669212962966</v>
      </c>
      <c r="Q176">
        <v>69411467</v>
      </c>
      <c r="S176">
        <v>172606792842</v>
      </c>
      <c r="T176" t="s">
        <v>8004</v>
      </c>
      <c r="U176" t="s">
        <v>8005</v>
      </c>
      <c r="V176" t="s">
        <v>8006</v>
      </c>
      <c r="Z176">
        <v>117.422057725489</v>
      </c>
      <c r="AA176">
        <v>-8.4866653845762201</v>
      </c>
      <c r="AB176" t="s">
        <v>8007</v>
      </c>
      <c r="AC176" t="s">
        <v>216</v>
      </c>
      <c r="AL176" t="s">
        <v>217</v>
      </c>
      <c r="AM176" t="s">
        <v>8008</v>
      </c>
      <c r="AN176" t="s">
        <v>6</v>
      </c>
      <c r="AO176" t="s">
        <v>7985</v>
      </c>
      <c r="AP176" s="57">
        <v>46313.333333333336</v>
      </c>
      <c r="AR176" t="s">
        <v>218</v>
      </c>
      <c r="AS176" t="s">
        <v>219</v>
      </c>
      <c r="AT176" t="s">
        <v>220</v>
      </c>
      <c r="AU176">
        <v>20261018</v>
      </c>
      <c r="AV176" t="s">
        <v>221</v>
      </c>
      <c r="AW176" t="s">
        <v>833</v>
      </c>
      <c r="AX176" t="s">
        <v>222</v>
      </c>
      <c r="BA176" s="57">
        <v>46313.333333333336</v>
      </c>
      <c r="BB176" t="s">
        <v>8008</v>
      </c>
      <c r="BC176">
        <v>2026</v>
      </c>
      <c r="BD176">
        <v>10</v>
      </c>
      <c r="BE176">
        <v>18</v>
      </c>
      <c r="BF176" s="6">
        <f t="shared" si="6"/>
        <v>46313</v>
      </c>
      <c r="BG176">
        <f t="shared" si="7"/>
        <v>-0.33333333333575865</v>
      </c>
      <c r="BH176" t="str">
        <f t="shared" si="8"/>
        <v>COMPLY</v>
      </c>
      <c r="BI176" t="str">
        <f>VLOOKUP(H176,Sheet2!$A$1:$B$270,2,FALSE)</f>
        <v>SUMBAWA</v>
      </c>
    </row>
    <row r="177" spans="1:61">
      <c r="A177">
        <v>176</v>
      </c>
      <c r="B177">
        <v>1002641607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211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46312.722002314818</v>
      </c>
      <c r="P177" s="57">
        <v>46314.39570601852</v>
      </c>
      <c r="Q177">
        <v>69412199</v>
      </c>
      <c r="S177">
        <v>172606792855</v>
      </c>
      <c r="T177" t="s">
        <v>8009</v>
      </c>
      <c r="U177" t="s">
        <v>8010</v>
      </c>
      <c r="V177" t="s">
        <v>8011</v>
      </c>
      <c r="Z177">
        <v>117.45112348347899</v>
      </c>
      <c r="AA177">
        <v>-8.6228617502381901</v>
      </c>
      <c r="AB177" t="s">
        <v>8012</v>
      </c>
      <c r="AC177" t="s">
        <v>216</v>
      </c>
      <c r="AL177" t="s">
        <v>217</v>
      </c>
      <c r="AM177" t="s">
        <v>8013</v>
      </c>
      <c r="AN177" t="s">
        <v>6</v>
      </c>
      <c r="AO177" t="s">
        <v>8014</v>
      </c>
      <c r="AP177" s="57">
        <v>46313.625</v>
      </c>
      <c r="AR177" t="s">
        <v>218</v>
      </c>
      <c r="AS177" t="s">
        <v>219</v>
      </c>
      <c r="AT177" t="s">
        <v>220</v>
      </c>
      <c r="AU177">
        <v>20261019</v>
      </c>
      <c r="AV177" t="s">
        <v>221</v>
      </c>
      <c r="AW177" t="s">
        <v>1814</v>
      </c>
      <c r="AX177" t="s">
        <v>222</v>
      </c>
      <c r="BA177" s="57">
        <v>46313.625</v>
      </c>
      <c r="BB177" t="s">
        <v>8013</v>
      </c>
      <c r="BC177">
        <v>2026</v>
      </c>
      <c r="BD177">
        <v>10</v>
      </c>
      <c r="BE177">
        <v>19</v>
      </c>
      <c r="BF177" s="6">
        <f t="shared" si="6"/>
        <v>46314</v>
      </c>
      <c r="BG177">
        <f t="shared" si="7"/>
        <v>0.375</v>
      </c>
      <c r="BH177" t="str">
        <f t="shared" si="8"/>
        <v>COMPLY</v>
      </c>
      <c r="BI177" t="str">
        <f>VLOOKUP(H177,Sheet2!$A$1:$B$270,2,FALSE)</f>
        <v>SUMBAWA</v>
      </c>
    </row>
    <row r="178" spans="1:61">
      <c r="A178">
        <v>177</v>
      </c>
      <c r="B178">
        <v>1002641199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211</v>
      </c>
      <c r="I178" t="s">
        <v>212</v>
      </c>
      <c r="J178" t="s">
        <v>213</v>
      </c>
      <c r="K178" t="s">
        <v>149</v>
      </c>
      <c r="M178" t="s">
        <v>76</v>
      </c>
      <c r="N178" t="s">
        <v>215</v>
      </c>
      <c r="O178" s="57">
        <v>46312.435648148145</v>
      </c>
      <c r="P178" s="57">
        <v>46315.368310185186</v>
      </c>
      <c r="Q178">
        <v>69410301</v>
      </c>
      <c r="S178">
        <v>172606792849</v>
      </c>
      <c r="T178" t="s">
        <v>6877</v>
      </c>
      <c r="U178" t="s">
        <v>8039</v>
      </c>
      <c r="V178" t="s">
        <v>8040</v>
      </c>
      <c r="Z178">
        <v>117.44831463772699</v>
      </c>
      <c r="AA178">
        <v>-8.5724455242730109</v>
      </c>
      <c r="AB178" t="s">
        <v>6879</v>
      </c>
      <c r="AC178" t="s">
        <v>4229</v>
      </c>
      <c r="AL178" t="s">
        <v>217</v>
      </c>
      <c r="AM178" t="s">
        <v>8041</v>
      </c>
      <c r="AN178" t="s">
        <v>6</v>
      </c>
      <c r="AO178" t="s">
        <v>8042</v>
      </c>
      <c r="AR178" t="s">
        <v>218</v>
      </c>
      <c r="AS178" t="s">
        <v>219</v>
      </c>
      <c r="AT178" t="s">
        <v>230</v>
      </c>
      <c r="AU178">
        <v>20261020</v>
      </c>
      <c r="AV178" t="s">
        <v>221</v>
      </c>
      <c r="AW178" t="s">
        <v>861</v>
      </c>
      <c r="AX178" t="s">
        <v>222</v>
      </c>
      <c r="BA178" s="57">
        <v>46312.291666666664</v>
      </c>
      <c r="BB178" t="s">
        <v>8041</v>
      </c>
      <c r="BC178">
        <v>2026</v>
      </c>
      <c r="BD178">
        <v>10</v>
      </c>
      <c r="BE178">
        <v>20</v>
      </c>
      <c r="BF178" s="6">
        <f t="shared" si="6"/>
        <v>46315</v>
      </c>
      <c r="BG178">
        <f t="shared" si="7"/>
        <v>2.7083333333357587</v>
      </c>
      <c r="BH178" t="str">
        <f t="shared" si="8"/>
        <v>NOT COMPLY</v>
      </c>
      <c r="BI178" t="str">
        <f>VLOOKUP(H178,Sheet2!$A$1:$B$270,2,FALSE)</f>
        <v>SUMBAWA</v>
      </c>
    </row>
    <row r="179" spans="1:61">
      <c r="A179">
        <v>178</v>
      </c>
      <c r="B179">
        <v>1002641546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211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46312.674699074072</v>
      </c>
      <c r="P179" s="57">
        <v>46314.830150462964</v>
      </c>
      <c r="Q179">
        <v>69412185</v>
      </c>
      <c r="S179">
        <v>172606792854</v>
      </c>
      <c r="T179" t="s">
        <v>8027</v>
      </c>
      <c r="U179" t="s">
        <v>8028</v>
      </c>
      <c r="V179" t="s">
        <v>8029</v>
      </c>
      <c r="Z179">
        <v>117.331756465137</v>
      </c>
      <c r="AA179">
        <v>-8.4557695064267495</v>
      </c>
      <c r="AB179" t="s">
        <v>8030</v>
      </c>
      <c r="AC179" t="s">
        <v>216</v>
      </c>
      <c r="AL179" t="s">
        <v>217</v>
      </c>
      <c r="AM179" t="s">
        <v>8031</v>
      </c>
      <c r="AN179" t="s">
        <v>6</v>
      </c>
      <c r="AO179" t="s">
        <v>8032</v>
      </c>
      <c r="AP179" s="57">
        <v>46313.625</v>
      </c>
      <c r="AR179" t="s">
        <v>218</v>
      </c>
      <c r="AS179" t="s">
        <v>219</v>
      </c>
      <c r="AT179" t="s">
        <v>342</v>
      </c>
      <c r="AU179">
        <v>20261019</v>
      </c>
      <c r="AV179" t="s">
        <v>221</v>
      </c>
      <c r="AW179" t="s">
        <v>7447</v>
      </c>
      <c r="AX179" t="s">
        <v>222</v>
      </c>
      <c r="BA179" s="57">
        <v>46313.625</v>
      </c>
      <c r="BB179" t="s">
        <v>8031</v>
      </c>
      <c r="BC179">
        <v>2026</v>
      </c>
      <c r="BD179">
        <v>10</v>
      </c>
      <c r="BE179">
        <v>19</v>
      </c>
      <c r="BF179" s="6">
        <f t="shared" si="6"/>
        <v>46314</v>
      </c>
      <c r="BG179">
        <f t="shared" si="7"/>
        <v>0.375</v>
      </c>
      <c r="BH179" t="str">
        <f t="shared" si="8"/>
        <v>COMPLY</v>
      </c>
      <c r="BI179" t="str">
        <f>VLOOKUP(H179,Sheet2!$A$1:$B$270,2,FALSE)</f>
        <v>SUMBAWA</v>
      </c>
    </row>
    <row r="180" spans="1:61">
      <c r="A180">
        <v>179</v>
      </c>
      <c r="B180">
        <v>1002641526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211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46312.662256944444</v>
      </c>
      <c r="P180" s="57">
        <v>46315.653923611113</v>
      </c>
      <c r="Q180">
        <v>69412161</v>
      </c>
      <c r="S180">
        <v>172606792852</v>
      </c>
      <c r="T180" t="s">
        <v>8033</v>
      </c>
      <c r="U180" t="s">
        <v>8034</v>
      </c>
      <c r="V180" t="s">
        <v>8035</v>
      </c>
      <c r="Z180">
        <v>117.275850919894</v>
      </c>
      <c r="AA180">
        <v>-8.4226796289372103</v>
      </c>
      <c r="AB180" t="s">
        <v>8036</v>
      </c>
      <c r="AC180" t="s">
        <v>235</v>
      </c>
      <c r="AL180" t="s">
        <v>217</v>
      </c>
      <c r="AM180" t="s">
        <v>8037</v>
      </c>
      <c r="AN180" t="s">
        <v>6</v>
      </c>
      <c r="AO180" t="s">
        <v>8038</v>
      </c>
      <c r="AP180" s="57">
        <v>46313.625</v>
      </c>
      <c r="AR180" t="s">
        <v>218</v>
      </c>
      <c r="AS180" t="s">
        <v>219</v>
      </c>
      <c r="AT180" t="s">
        <v>230</v>
      </c>
      <c r="AU180">
        <v>20261020</v>
      </c>
      <c r="AV180" t="s">
        <v>221</v>
      </c>
      <c r="AW180" t="s">
        <v>875</v>
      </c>
      <c r="AX180" t="s">
        <v>222</v>
      </c>
      <c r="BA180" s="57">
        <v>46313.625</v>
      </c>
      <c r="BB180" t="s">
        <v>8037</v>
      </c>
      <c r="BC180">
        <v>2026</v>
      </c>
      <c r="BD180">
        <v>10</v>
      </c>
      <c r="BE180">
        <v>20</v>
      </c>
      <c r="BF180" s="6">
        <f t="shared" si="6"/>
        <v>46315</v>
      </c>
      <c r="BG180">
        <f t="shared" si="7"/>
        <v>1.375</v>
      </c>
      <c r="BH180" t="str">
        <f t="shared" si="8"/>
        <v>NOT COMPLY</v>
      </c>
      <c r="BI180" t="str">
        <f>VLOOKUP(H180,Sheet2!$A$1:$B$270,2,FALSE)</f>
        <v>SUMBAWA</v>
      </c>
    </row>
    <row r="181" spans="1:61">
      <c r="A181">
        <v>180</v>
      </c>
      <c r="B181">
        <v>1002643747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211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46314.645590277774</v>
      </c>
      <c r="P181" s="57">
        <v>46316.328032407408</v>
      </c>
      <c r="Q181">
        <v>69413124</v>
      </c>
      <c r="S181">
        <v>172606792872</v>
      </c>
      <c r="T181" t="s">
        <v>9459</v>
      </c>
      <c r="U181" t="s">
        <v>2542</v>
      </c>
      <c r="V181" t="s">
        <v>9460</v>
      </c>
      <c r="Z181">
        <v>117.6003386</v>
      </c>
      <c r="AA181">
        <v>-8.6272842999999995</v>
      </c>
      <c r="AB181" t="s">
        <v>9461</v>
      </c>
      <c r="AC181" t="s">
        <v>235</v>
      </c>
      <c r="AL181" t="s">
        <v>217</v>
      </c>
      <c r="AM181" t="s">
        <v>9462</v>
      </c>
      <c r="AN181" t="s">
        <v>6</v>
      </c>
      <c r="AO181" t="s">
        <v>9463</v>
      </c>
      <c r="AP181" s="57">
        <v>46315.625</v>
      </c>
      <c r="AR181" t="s">
        <v>218</v>
      </c>
      <c r="AS181" t="s">
        <v>219</v>
      </c>
      <c r="AT181" t="s">
        <v>220</v>
      </c>
      <c r="AU181">
        <v>20261021</v>
      </c>
      <c r="AV181" t="s">
        <v>221</v>
      </c>
      <c r="AW181" t="s">
        <v>833</v>
      </c>
      <c r="AX181" t="s">
        <v>222</v>
      </c>
      <c r="BA181" s="57">
        <v>46315.625</v>
      </c>
      <c r="BB181" t="s">
        <v>9462</v>
      </c>
      <c r="BC181">
        <v>2026</v>
      </c>
      <c r="BD181">
        <v>10</v>
      </c>
      <c r="BE181">
        <v>21</v>
      </c>
      <c r="BF181" s="6">
        <f t="shared" si="6"/>
        <v>46316</v>
      </c>
      <c r="BG181">
        <f t="shared" si="7"/>
        <v>0.375</v>
      </c>
      <c r="BH181" t="str">
        <f t="shared" si="8"/>
        <v>COMPLY</v>
      </c>
      <c r="BI181" t="str">
        <f>VLOOKUP(H181,Sheet2!$A$1:$B$270,2,FALSE)</f>
        <v>SUMBAWA</v>
      </c>
    </row>
    <row r="182" spans="1:61">
      <c r="A182">
        <v>181</v>
      </c>
      <c r="B182">
        <v>1002644010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211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46314.680266203701</v>
      </c>
      <c r="P182" s="57">
        <v>46315.676782407405</v>
      </c>
      <c r="Q182">
        <v>69413199</v>
      </c>
      <c r="S182">
        <v>172606792875</v>
      </c>
      <c r="T182" t="s">
        <v>9464</v>
      </c>
      <c r="U182" t="s">
        <v>2542</v>
      </c>
      <c r="V182" t="s">
        <v>9465</v>
      </c>
      <c r="Z182">
        <v>117.6003386</v>
      </c>
      <c r="AA182">
        <v>-8.6272842999999995</v>
      </c>
      <c r="AB182" t="s">
        <v>9466</v>
      </c>
      <c r="AC182" t="s">
        <v>235</v>
      </c>
      <c r="AL182" t="s">
        <v>217</v>
      </c>
      <c r="AM182" t="s">
        <v>9467</v>
      </c>
      <c r="AN182" t="s">
        <v>6</v>
      </c>
      <c r="AO182" t="s">
        <v>9468</v>
      </c>
      <c r="AP182" s="57">
        <v>46315.625</v>
      </c>
      <c r="AR182" t="s">
        <v>218</v>
      </c>
      <c r="AS182" t="s">
        <v>219</v>
      </c>
      <c r="AT182" t="s">
        <v>220</v>
      </c>
      <c r="AU182">
        <v>20261020</v>
      </c>
      <c r="AV182" t="s">
        <v>221</v>
      </c>
      <c r="AW182" t="s">
        <v>833</v>
      </c>
      <c r="AX182" t="s">
        <v>222</v>
      </c>
      <c r="BA182" s="57">
        <v>46315.625</v>
      </c>
      <c r="BB182" t="s">
        <v>9467</v>
      </c>
      <c r="BC182">
        <v>2026</v>
      </c>
      <c r="BD182">
        <v>10</v>
      </c>
      <c r="BE182">
        <v>20</v>
      </c>
      <c r="BF182" s="6">
        <f t="shared" si="6"/>
        <v>46315</v>
      </c>
      <c r="BG182">
        <f t="shared" si="7"/>
        <v>-0.625</v>
      </c>
      <c r="BH182" t="str">
        <f t="shared" si="8"/>
        <v>COMPLY</v>
      </c>
      <c r="BI182" t="str">
        <f>VLOOKUP(H182,Sheet2!$A$1:$B$270,2,FALSE)</f>
        <v>SUMBAWA</v>
      </c>
    </row>
    <row r="183" spans="1:61">
      <c r="A183">
        <v>182</v>
      </c>
      <c r="B183">
        <v>1002633536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211</v>
      </c>
      <c r="I183" t="s">
        <v>212</v>
      </c>
      <c r="J183" t="s">
        <v>213</v>
      </c>
      <c r="K183" t="s">
        <v>149</v>
      </c>
      <c r="L183" t="s">
        <v>214</v>
      </c>
      <c r="M183" t="s">
        <v>839</v>
      </c>
      <c r="N183" t="s">
        <v>215</v>
      </c>
      <c r="O183" s="57">
        <v>46307.670532407406</v>
      </c>
      <c r="P183" s="57">
        <v>46310.471666666665</v>
      </c>
      <c r="Q183">
        <v>69408861</v>
      </c>
      <c r="S183">
        <v>172606792802</v>
      </c>
      <c r="T183" t="s">
        <v>5801</v>
      </c>
      <c r="U183" t="s">
        <v>5802</v>
      </c>
      <c r="V183" t="s">
        <v>5803</v>
      </c>
      <c r="Z183">
        <v>117.57716115564099</v>
      </c>
      <c r="AA183">
        <v>-8.6401201941092705</v>
      </c>
      <c r="AB183" t="s">
        <v>5804</v>
      </c>
      <c r="AC183" t="s">
        <v>216</v>
      </c>
      <c r="AL183" t="s">
        <v>217</v>
      </c>
      <c r="AM183" t="s">
        <v>5805</v>
      </c>
      <c r="AN183" t="s">
        <v>6</v>
      </c>
      <c r="AO183" s="57">
        <v>46366.684236111112</v>
      </c>
      <c r="AP183" s="57">
        <v>46308.625</v>
      </c>
      <c r="AQ183" t="s">
        <v>838</v>
      </c>
      <c r="AR183" t="s">
        <v>840</v>
      </c>
      <c r="AS183" t="s">
        <v>219</v>
      </c>
      <c r="AT183" t="s">
        <v>342</v>
      </c>
      <c r="AV183" t="s">
        <v>7438</v>
      </c>
      <c r="AW183" t="s">
        <v>4959</v>
      </c>
      <c r="AX183" t="s">
        <v>222</v>
      </c>
      <c r="BA183" s="57">
        <v>46308.625</v>
      </c>
      <c r="BB183" t="s">
        <v>5805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SUMBAWA</v>
      </c>
    </row>
    <row r="184" spans="1:61">
      <c r="A184">
        <v>183</v>
      </c>
      <c r="B184">
        <v>1002627383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211</v>
      </c>
      <c r="I184" t="s">
        <v>212</v>
      </c>
      <c r="J184" t="s">
        <v>213</v>
      </c>
      <c r="K184" t="s">
        <v>149</v>
      </c>
      <c r="L184" t="s">
        <v>214</v>
      </c>
      <c r="M184" t="s">
        <v>1625</v>
      </c>
      <c r="N184" t="s">
        <v>215</v>
      </c>
      <c r="O184" s="57">
        <v>46303.427835648145</v>
      </c>
      <c r="P184" s="57">
        <v>46315.713946759257</v>
      </c>
      <c r="Q184">
        <v>69385644</v>
      </c>
      <c r="S184">
        <v>172606792469</v>
      </c>
      <c r="T184" t="s">
        <v>3747</v>
      </c>
      <c r="U184" t="s">
        <v>4478</v>
      </c>
      <c r="V184" t="s">
        <v>3748</v>
      </c>
      <c r="Z184">
        <v>117.4004</v>
      </c>
      <c r="AA184">
        <v>-8.4700249999999997</v>
      </c>
      <c r="AB184" t="s">
        <v>3749</v>
      </c>
      <c r="AC184" t="s">
        <v>216</v>
      </c>
      <c r="AL184" t="s">
        <v>217</v>
      </c>
      <c r="AM184" t="s">
        <v>3750</v>
      </c>
      <c r="AN184" t="s">
        <v>6</v>
      </c>
      <c r="AO184" s="57">
        <v>46244.435104166667</v>
      </c>
      <c r="AP184" s="57">
        <v>46275</v>
      </c>
      <c r="AR184" t="s">
        <v>1630</v>
      </c>
      <c r="AS184" t="s">
        <v>219</v>
      </c>
      <c r="AT184" t="s">
        <v>230</v>
      </c>
      <c r="AV184" t="s">
        <v>10156</v>
      </c>
      <c r="AW184" t="s">
        <v>3751</v>
      </c>
      <c r="AX184" t="s">
        <v>222</v>
      </c>
      <c r="BA184" s="57">
        <v>46275.333333333336</v>
      </c>
      <c r="BB184" t="s">
        <v>3750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SUMBAWA</v>
      </c>
    </row>
    <row r="185" spans="1:61">
      <c r="A185">
        <v>184</v>
      </c>
      <c r="B185">
        <v>1002643304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476</v>
      </c>
      <c r="I185" t="s">
        <v>212</v>
      </c>
      <c r="J185" t="s">
        <v>213</v>
      </c>
      <c r="K185" t="s">
        <v>149</v>
      </c>
      <c r="L185" t="s">
        <v>214</v>
      </c>
      <c r="M185" t="s">
        <v>1400</v>
      </c>
      <c r="N185" t="s">
        <v>215</v>
      </c>
      <c r="O185" s="57">
        <v>46314.578935185185</v>
      </c>
      <c r="P185" s="57">
        <v>46315.634317129632</v>
      </c>
      <c r="Q185">
        <v>69412999</v>
      </c>
      <c r="S185">
        <v>172607203883</v>
      </c>
      <c r="T185" t="s">
        <v>9469</v>
      </c>
      <c r="U185" t="s">
        <v>9470</v>
      </c>
      <c r="V185" t="s">
        <v>9471</v>
      </c>
      <c r="Z185">
        <v>116.955269269914</v>
      </c>
      <c r="AA185">
        <v>-8.5209784767528198</v>
      </c>
      <c r="AB185" t="s">
        <v>9472</v>
      </c>
      <c r="AC185" t="s">
        <v>235</v>
      </c>
      <c r="AL185" t="s">
        <v>217</v>
      </c>
      <c r="AM185" t="s">
        <v>9458</v>
      </c>
      <c r="AN185" t="s">
        <v>6</v>
      </c>
      <c r="AO185" t="s">
        <v>9473</v>
      </c>
      <c r="AP185" s="57">
        <v>46315.458333333336</v>
      </c>
      <c r="AR185" t="s">
        <v>14</v>
      </c>
      <c r="AS185" t="s">
        <v>813</v>
      </c>
      <c r="AT185" t="s">
        <v>230</v>
      </c>
      <c r="AV185" t="s">
        <v>10157</v>
      </c>
      <c r="AW185" t="s">
        <v>923</v>
      </c>
      <c r="AX185" t="s">
        <v>222</v>
      </c>
      <c r="BA185" s="57">
        <v>46315.458333333336</v>
      </c>
      <c r="BB185" t="s">
        <v>9458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SUMBAWA</v>
      </c>
    </row>
    <row r="186" spans="1:61">
      <c r="A186">
        <v>185</v>
      </c>
      <c r="B186">
        <v>1002638881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476</v>
      </c>
      <c r="I186" t="s">
        <v>212</v>
      </c>
      <c r="J186" t="s">
        <v>213</v>
      </c>
      <c r="K186" t="s">
        <v>149</v>
      </c>
      <c r="L186" t="s">
        <v>214</v>
      </c>
      <c r="M186" t="s">
        <v>224</v>
      </c>
      <c r="N186" t="s">
        <v>215</v>
      </c>
      <c r="O186" s="57">
        <v>46310.636516203704</v>
      </c>
      <c r="P186" s="57">
        <v>46311.634641203702</v>
      </c>
      <c r="Q186">
        <v>69410969</v>
      </c>
      <c r="S186">
        <v>172607203862</v>
      </c>
      <c r="T186" t="s">
        <v>7448</v>
      </c>
      <c r="U186" t="s">
        <v>7449</v>
      </c>
      <c r="V186" t="s">
        <v>7450</v>
      </c>
      <c r="Z186">
        <v>116.99378605931901</v>
      </c>
      <c r="AA186">
        <v>-8.5144263448878998</v>
      </c>
      <c r="AB186" t="s">
        <v>7451</v>
      </c>
      <c r="AC186" t="s">
        <v>216</v>
      </c>
      <c r="AL186" t="s">
        <v>217</v>
      </c>
      <c r="AM186" t="s">
        <v>7452</v>
      </c>
      <c r="AN186" t="s">
        <v>6</v>
      </c>
      <c r="AO186" t="s">
        <v>7446</v>
      </c>
      <c r="AP186" s="57">
        <v>46311.625</v>
      </c>
      <c r="AR186" t="s">
        <v>18</v>
      </c>
      <c r="AS186" t="s">
        <v>813</v>
      </c>
      <c r="AT186" t="s">
        <v>230</v>
      </c>
      <c r="AV186" t="s">
        <v>226</v>
      </c>
      <c r="AW186" t="s">
        <v>880</v>
      </c>
      <c r="AX186" t="s">
        <v>222</v>
      </c>
      <c r="BA186" s="57">
        <v>46311.625</v>
      </c>
      <c r="BB186" t="s">
        <v>7452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SUMBAWA</v>
      </c>
    </row>
    <row r="187" spans="1:61">
      <c r="A187">
        <v>186</v>
      </c>
      <c r="B187">
        <v>1002617985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476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46296.582407407404</v>
      </c>
      <c r="P187" s="57">
        <v>46297.718738425923</v>
      </c>
      <c r="Q187">
        <v>69402415</v>
      </c>
      <c r="S187">
        <v>172607203876</v>
      </c>
      <c r="T187" t="s">
        <v>972</v>
      </c>
      <c r="U187" t="s">
        <v>973</v>
      </c>
      <c r="V187" t="s">
        <v>974</v>
      </c>
      <c r="Z187">
        <v>116.84393909611801</v>
      </c>
      <c r="AA187">
        <v>-8.5645946796152597</v>
      </c>
      <c r="AB187" t="s">
        <v>975</v>
      </c>
      <c r="AC187" t="s">
        <v>235</v>
      </c>
      <c r="AL187" t="s">
        <v>217</v>
      </c>
      <c r="AM187" t="s">
        <v>976</v>
      </c>
      <c r="AN187" t="s">
        <v>6</v>
      </c>
      <c r="AO187" s="57">
        <v>46032.590474537035</v>
      </c>
      <c r="AP187" s="57">
        <v>46297.458333333336</v>
      </c>
      <c r="AR187" t="s">
        <v>218</v>
      </c>
      <c r="AS187" t="s">
        <v>813</v>
      </c>
      <c r="AT187" t="s">
        <v>230</v>
      </c>
      <c r="AU187">
        <v>20261002</v>
      </c>
      <c r="AV187" t="s">
        <v>221</v>
      </c>
      <c r="AW187" t="s">
        <v>923</v>
      </c>
      <c r="AX187" t="s">
        <v>222</v>
      </c>
      <c r="BA187" s="57">
        <v>46297.458333333336</v>
      </c>
      <c r="BB187" t="s">
        <v>976</v>
      </c>
      <c r="BC187">
        <v>2026</v>
      </c>
      <c r="BD187">
        <v>10</v>
      </c>
      <c r="BE187">
        <v>2</v>
      </c>
      <c r="BF187" s="6">
        <f t="shared" si="6"/>
        <v>46297</v>
      </c>
      <c r="BG187">
        <f t="shared" si="7"/>
        <v>-0.45833333333575865</v>
      </c>
      <c r="BH187" t="str">
        <f t="shared" si="8"/>
        <v>COMPLY</v>
      </c>
      <c r="BI187" t="str">
        <f>VLOOKUP(H187,Sheet2!$A$1:$B$270,2,FALSE)</f>
        <v>SUMBAWA</v>
      </c>
    </row>
    <row r="188" spans="1:61">
      <c r="A188">
        <v>187</v>
      </c>
      <c r="B188">
        <v>1002645882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476</v>
      </c>
      <c r="I188" t="s">
        <v>212</v>
      </c>
      <c r="J188" t="s">
        <v>213</v>
      </c>
      <c r="K188" t="s">
        <v>149</v>
      </c>
      <c r="M188" t="s">
        <v>76</v>
      </c>
      <c r="N188" t="s">
        <v>215</v>
      </c>
      <c r="O188" s="57">
        <v>46315.634317129632</v>
      </c>
      <c r="P188" s="57">
        <v>46315.68304398148</v>
      </c>
      <c r="Q188">
        <v>69412999</v>
      </c>
      <c r="S188">
        <v>172607203884</v>
      </c>
      <c r="T188" t="s">
        <v>9469</v>
      </c>
      <c r="U188" t="s">
        <v>10158</v>
      </c>
      <c r="V188" t="s">
        <v>10159</v>
      </c>
      <c r="Z188">
        <v>116.95620529999999</v>
      </c>
      <c r="AA188">
        <v>-8.5351859000000001</v>
      </c>
      <c r="AB188" t="s">
        <v>9472</v>
      </c>
      <c r="AC188" t="s">
        <v>283</v>
      </c>
      <c r="AL188" t="s">
        <v>217</v>
      </c>
      <c r="AM188" t="s">
        <v>10160</v>
      </c>
      <c r="AN188" t="s">
        <v>6</v>
      </c>
      <c r="AO188" t="s">
        <v>10161</v>
      </c>
      <c r="AR188" t="s">
        <v>218</v>
      </c>
      <c r="AS188" t="s">
        <v>813</v>
      </c>
      <c r="AT188" t="s">
        <v>230</v>
      </c>
      <c r="AU188">
        <v>20261020</v>
      </c>
      <c r="AV188" t="s">
        <v>221</v>
      </c>
      <c r="AW188" t="s">
        <v>540</v>
      </c>
      <c r="AX188" t="s">
        <v>222</v>
      </c>
      <c r="BA188" s="57">
        <v>46315.291666666664</v>
      </c>
      <c r="BB188" t="s">
        <v>10160</v>
      </c>
      <c r="BC188">
        <v>2026</v>
      </c>
      <c r="BD188">
        <v>10</v>
      </c>
      <c r="BE188">
        <v>20</v>
      </c>
      <c r="BF188" s="6">
        <f t="shared" si="6"/>
        <v>46315</v>
      </c>
      <c r="BG188">
        <f t="shared" si="7"/>
        <v>-0.29166666666424135</v>
      </c>
      <c r="BH188" t="str">
        <f t="shared" si="8"/>
        <v>COMPLY</v>
      </c>
      <c r="BI188" t="str">
        <f>VLOOKUP(H188,Sheet2!$A$1:$B$270,2,FALSE)</f>
        <v>SUMBAWA</v>
      </c>
    </row>
    <row r="189" spans="1:61">
      <c r="A189">
        <v>188</v>
      </c>
      <c r="B189">
        <v>1002636214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452</v>
      </c>
      <c r="I189" t="s">
        <v>212</v>
      </c>
      <c r="J189" t="s">
        <v>213</v>
      </c>
      <c r="K189" t="s">
        <v>149</v>
      </c>
      <c r="L189" t="s">
        <v>214</v>
      </c>
      <c r="M189" t="s">
        <v>1400</v>
      </c>
      <c r="N189" t="s">
        <v>215</v>
      </c>
      <c r="O189" s="57">
        <v>46309.409490740742</v>
      </c>
      <c r="P189" s="57">
        <v>46312.752060185187</v>
      </c>
      <c r="Q189">
        <v>69409844</v>
      </c>
      <c r="S189">
        <v>172608206646</v>
      </c>
      <c r="T189" t="s">
        <v>6882</v>
      </c>
      <c r="U189" t="s">
        <v>6883</v>
      </c>
      <c r="V189" t="s">
        <v>6884</v>
      </c>
      <c r="Z189">
        <v>116.74594592303001</v>
      </c>
      <c r="AA189">
        <v>-8.9134168672317706</v>
      </c>
      <c r="AB189" t="s">
        <v>6885</v>
      </c>
      <c r="AC189" t="s">
        <v>216</v>
      </c>
      <c r="AL189" t="s">
        <v>217</v>
      </c>
      <c r="AM189" t="s">
        <v>6886</v>
      </c>
      <c r="AN189" t="s">
        <v>6</v>
      </c>
      <c r="AO189" t="s">
        <v>6880</v>
      </c>
      <c r="AP189" s="57">
        <v>46310.333333333336</v>
      </c>
      <c r="AQ189" t="s">
        <v>1495</v>
      </c>
      <c r="AR189" t="s">
        <v>14</v>
      </c>
      <c r="AS189" t="s">
        <v>1517</v>
      </c>
      <c r="AT189" t="s">
        <v>342</v>
      </c>
      <c r="AV189" t="s">
        <v>8047</v>
      </c>
      <c r="AW189" t="s">
        <v>5957</v>
      </c>
      <c r="AX189" t="s">
        <v>222</v>
      </c>
      <c r="BA189" s="57">
        <v>46310.333333333336</v>
      </c>
      <c r="BB189" t="s">
        <v>6886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SUMBAWA</v>
      </c>
    </row>
    <row r="190" spans="1:61">
      <c r="A190">
        <v>189</v>
      </c>
      <c r="B190">
        <v>1002620649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452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46297.79074074074</v>
      </c>
      <c r="P190" s="57">
        <v>46300.296574074076</v>
      </c>
      <c r="Q190">
        <v>69403408</v>
      </c>
      <c r="S190">
        <v>172608206628</v>
      </c>
      <c r="T190" t="s">
        <v>1518</v>
      </c>
      <c r="U190" t="s">
        <v>1519</v>
      </c>
      <c r="V190" t="s">
        <v>1520</v>
      </c>
      <c r="Z190">
        <v>116.751770424765</v>
      </c>
      <c r="AA190">
        <v>-8.9187890974864601</v>
      </c>
      <c r="AB190" t="s">
        <v>1521</v>
      </c>
      <c r="AC190" t="s">
        <v>235</v>
      </c>
      <c r="AL190" t="s">
        <v>217</v>
      </c>
      <c r="AM190" t="s">
        <v>1522</v>
      </c>
      <c r="AN190" t="s">
        <v>6</v>
      </c>
      <c r="AO190" s="57">
        <v>46063.819363425922</v>
      </c>
      <c r="AP190" s="57">
        <v>46298.625</v>
      </c>
      <c r="AR190" t="s">
        <v>218</v>
      </c>
      <c r="AS190" t="s">
        <v>1517</v>
      </c>
      <c r="AT190" t="s">
        <v>230</v>
      </c>
      <c r="AU190">
        <v>20261005</v>
      </c>
      <c r="AV190" t="s">
        <v>221</v>
      </c>
      <c r="AW190" t="s">
        <v>881</v>
      </c>
      <c r="AX190" t="s">
        <v>222</v>
      </c>
      <c r="BA190" s="57">
        <v>46298.625</v>
      </c>
      <c r="BB190" t="s">
        <v>1522</v>
      </c>
      <c r="BC190">
        <v>2026</v>
      </c>
      <c r="BD190">
        <v>10</v>
      </c>
      <c r="BE190">
        <v>5</v>
      </c>
      <c r="BF190" s="6">
        <f t="shared" si="6"/>
        <v>46300</v>
      </c>
      <c r="BG190">
        <f t="shared" si="7"/>
        <v>1.375</v>
      </c>
      <c r="BH190" t="str">
        <f t="shared" si="8"/>
        <v>NOT COMPLY</v>
      </c>
      <c r="BI190" t="str">
        <f>VLOOKUP(H190,Sheet2!$A$1:$B$270,2,FALSE)</f>
        <v>SUMBAWA</v>
      </c>
    </row>
    <row r="191" spans="1:61">
      <c r="A191">
        <v>190</v>
      </c>
      <c r="B191">
        <v>1002622507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452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46300.576863425929</v>
      </c>
      <c r="P191" s="57">
        <v>46300.715173611112</v>
      </c>
      <c r="Q191">
        <v>69399142</v>
      </c>
      <c r="S191">
        <v>172608206634</v>
      </c>
      <c r="T191" t="s">
        <v>2551</v>
      </c>
      <c r="U191" t="s">
        <v>2552</v>
      </c>
      <c r="V191" t="s">
        <v>2553</v>
      </c>
      <c r="Z191">
        <v>116.75177650000001</v>
      </c>
      <c r="AA191">
        <v>-8.9184563000000008</v>
      </c>
      <c r="AB191" t="s">
        <v>2554</v>
      </c>
      <c r="AC191" t="s">
        <v>229</v>
      </c>
      <c r="AL191" t="s">
        <v>217</v>
      </c>
      <c r="AM191" t="s">
        <v>2555</v>
      </c>
      <c r="AN191" t="s">
        <v>6</v>
      </c>
      <c r="AO191" s="57">
        <v>46152.601203703707</v>
      </c>
      <c r="AR191" t="s">
        <v>218</v>
      </c>
      <c r="AS191" t="s">
        <v>1517</v>
      </c>
      <c r="AT191" t="s">
        <v>342</v>
      </c>
      <c r="AU191">
        <v>20261005</v>
      </c>
      <c r="AV191" t="s">
        <v>221</v>
      </c>
      <c r="AW191" t="s">
        <v>1570</v>
      </c>
      <c r="AX191" t="s">
        <v>222</v>
      </c>
      <c r="BA191" s="57">
        <v>46300.291666666664</v>
      </c>
      <c r="BB191" t="s">
        <v>2555</v>
      </c>
      <c r="BC191">
        <v>2026</v>
      </c>
      <c r="BD191">
        <v>10</v>
      </c>
      <c r="BE191">
        <v>5</v>
      </c>
      <c r="BF191" s="6">
        <f t="shared" si="6"/>
        <v>46300</v>
      </c>
      <c r="BG191">
        <f t="shared" si="7"/>
        <v>-0.29166666666424135</v>
      </c>
      <c r="BH191" t="str">
        <f t="shared" si="8"/>
        <v>COMPLY</v>
      </c>
      <c r="BI191" t="str">
        <f>VLOOKUP(H191,Sheet2!$A$1:$B$270,2,FALSE)</f>
        <v>SUMBAWA</v>
      </c>
    </row>
    <row r="192" spans="1:61">
      <c r="A192">
        <v>191</v>
      </c>
      <c r="B192">
        <v>1002641631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452</v>
      </c>
      <c r="I192" t="s">
        <v>212</v>
      </c>
      <c r="J192" t="s">
        <v>213</v>
      </c>
      <c r="K192" t="s">
        <v>149</v>
      </c>
      <c r="M192" t="s">
        <v>76</v>
      </c>
      <c r="N192" t="s">
        <v>215</v>
      </c>
      <c r="O192" s="57">
        <v>46312.752071759256</v>
      </c>
      <c r="P192" s="57">
        <v>46314.493703703702</v>
      </c>
      <c r="Q192">
        <v>69409844</v>
      </c>
      <c r="S192">
        <v>172608206651</v>
      </c>
      <c r="T192" t="s">
        <v>6882</v>
      </c>
      <c r="U192" t="s">
        <v>8043</v>
      </c>
      <c r="V192" t="s">
        <v>8044</v>
      </c>
      <c r="Z192">
        <v>116.74703196527101</v>
      </c>
      <c r="AA192">
        <v>-8.91344736232843</v>
      </c>
      <c r="AB192" t="s">
        <v>6885</v>
      </c>
      <c r="AC192" t="s">
        <v>216</v>
      </c>
      <c r="AL192" t="s">
        <v>217</v>
      </c>
      <c r="AM192" t="s">
        <v>7834</v>
      </c>
      <c r="AN192" t="s">
        <v>6</v>
      </c>
      <c r="AO192" t="s">
        <v>8045</v>
      </c>
      <c r="AR192" t="s">
        <v>218</v>
      </c>
      <c r="AS192" t="s">
        <v>1517</v>
      </c>
      <c r="AT192" t="s">
        <v>342</v>
      </c>
      <c r="AU192">
        <v>20261019</v>
      </c>
      <c r="AV192" t="s">
        <v>221</v>
      </c>
      <c r="AW192" t="s">
        <v>8046</v>
      </c>
      <c r="AX192" t="s">
        <v>222</v>
      </c>
      <c r="BA192" s="57">
        <v>46312.291666666664</v>
      </c>
      <c r="BB192" t="s">
        <v>7834</v>
      </c>
      <c r="BC192">
        <v>2026</v>
      </c>
      <c r="BD192">
        <v>10</v>
      </c>
      <c r="BE192">
        <v>19</v>
      </c>
      <c r="BF192" s="6">
        <f t="shared" si="6"/>
        <v>46314</v>
      </c>
      <c r="BG192">
        <f t="shared" si="7"/>
        <v>1.7083333333357587</v>
      </c>
      <c r="BH192" t="str">
        <f t="shared" si="8"/>
        <v>NOT COMPLY</v>
      </c>
      <c r="BI192" t="str">
        <f>VLOOKUP(H192,Sheet2!$A$1:$B$270,2,FALSE)</f>
        <v>SUMBAWA</v>
      </c>
    </row>
    <row r="193" spans="1:61">
      <c r="A193">
        <v>192</v>
      </c>
      <c r="B193">
        <v>1002642514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452</v>
      </c>
      <c r="I193" t="s">
        <v>212</v>
      </c>
      <c r="J193" t="s">
        <v>213</v>
      </c>
      <c r="K193" t="s">
        <v>149</v>
      </c>
      <c r="L193" t="s">
        <v>214</v>
      </c>
      <c r="M193" t="s">
        <v>839</v>
      </c>
      <c r="N193" t="s">
        <v>215</v>
      </c>
      <c r="O193" s="57">
        <v>46314.419849537036</v>
      </c>
      <c r="P193" s="57">
        <v>46315.339988425927</v>
      </c>
      <c r="Q193">
        <v>69412660</v>
      </c>
      <c r="S193">
        <v>172608206664</v>
      </c>
      <c r="T193" t="s">
        <v>9474</v>
      </c>
      <c r="U193" t="s">
        <v>9475</v>
      </c>
      <c r="V193" t="s">
        <v>9476</v>
      </c>
      <c r="Z193">
        <v>116.751329705256</v>
      </c>
      <c r="AA193">
        <v>-8.9166839814314205</v>
      </c>
      <c r="AB193" t="s">
        <v>9477</v>
      </c>
      <c r="AC193" t="s">
        <v>235</v>
      </c>
      <c r="AL193" t="s">
        <v>217</v>
      </c>
      <c r="AM193" t="s">
        <v>9478</v>
      </c>
      <c r="AN193" t="s">
        <v>6</v>
      </c>
      <c r="AO193" t="s">
        <v>9479</v>
      </c>
      <c r="AP193" s="57">
        <v>46315.333333333336</v>
      </c>
      <c r="AR193" t="s">
        <v>1432</v>
      </c>
      <c r="AS193" t="s">
        <v>1517</v>
      </c>
      <c r="AT193" t="s">
        <v>230</v>
      </c>
      <c r="AV193" t="s">
        <v>9480</v>
      </c>
      <c r="AW193" t="s">
        <v>880</v>
      </c>
      <c r="AX193" t="s">
        <v>222</v>
      </c>
      <c r="BA193" s="57">
        <v>46315.333333333336</v>
      </c>
      <c r="BB193" t="s">
        <v>9478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1002646062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452</v>
      </c>
      <c r="I194" t="s">
        <v>212</v>
      </c>
      <c r="J194" t="s">
        <v>213</v>
      </c>
      <c r="K194" t="s">
        <v>149</v>
      </c>
      <c r="L194" t="s">
        <v>214</v>
      </c>
      <c r="M194" t="s">
        <v>238</v>
      </c>
      <c r="N194" t="s">
        <v>215</v>
      </c>
      <c r="O194" s="57">
        <v>46315.664479166669</v>
      </c>
      <c r="P194" s="57">
        <v>46315.665289351855</v>
      </c>
      <c r="Q194">
        <v>69413995</v>
      </c>
      <c r="S194">
        <v>172608206671</v>
      </c>
      <c r="T194" t="s">
        <v>10162</v>
      </c>
      <c r="U194" t="s">
        <v>10163</v>
      </c>
      <c r="V194" t="s">
        <v>10164</v>
      </c>
      <c r="Z194">
        <v>116.764427855455</v>
      </c>
      <c r="AA194">
        <v>-8.8927837409996897</v>
      </c>
      <c r="AB194" t="s">
        <v>10165</v>
      </c>
      <c r="AC194" t="s">
        <v>235</v>
      </c>
      <c r="AL194" t="s">
        <v>217</v>
      </c>
      <c r="AM194" t="s">
        <v>10166</v>
      </c>
      <c r="AN194" t="s">
        <v>6</v>
      </c>
      <c r="AO194" t="s">
        <v>10167</v>
      </c>
      <c r="AP194" s="57">
        <v>46316.625</v>
      </c>
      <c r="AR194" t="s">
        <v>239</v>
      </c>
      <c r="AS194" t="s">
        <v>1517</v>
      </c>
      <c r="AT194" t="s">
        <v>230</v>
      </c>
      <c r="AV194" t="s">
        <v>238</v>
      </c>
      <c r="AW194" t="s">
        <v>877</v>
      </c>
      <c r="AX194" t="s">
        <v>222</v>
      </c>
      <c r="BA194" s="57">
        <v>46316.625</v>
      </c>
      <c r="BB194" t="s">
        <v>10166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>
      <c r="A195">
        <v>194</v>
      </c>
      <c r="B195">
        <v>1002646362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452</v>
      </c>
      <c r="I195" t="s">
        <v>212</v>
      </c>
      <c r="J195" t="s">
        <v>213</v>
      </c>
      <c r="K195" t="s">
        <v>149</v>
      </c>
      <c r="L195" t="s">
        <v>214</v>
      </c>
      <c r="M195" t="s">
        <v>238</v>
      </c>
      <c r="N195" t="s">
        <v>215</v>
      </c>
      <c r="O195" s="57">
        <v>46315.785300925927</v>
      </c>
      <c r="P195" s="57">
        <v>46315.786192129628</v>
      </c>
      <c r="Q195">
        <v>69414101</v>
      </c>
      <c r="S195">
        <v>172608206674</v>
      </c>
      <c r="T195" t="s">
        <v>10168</v>
      </c>
      <c r="U195" t="s">
        <v>10169</v>
      </c>
      <c r="V195" t="s">
        <v>10170</v>
      </c>
      <c r="Z195">
        <v>116.753901110538</v>
      </c>
      <c r="AA195">
        <v>-8.91202112905634</v>
      </c>
      <c r="AB195" t="s">
        <v>10171</v>
      </c>
      <c r="AC195" t="s">
        <v>235</v>
      </c>
      <c r="AL195" t="s">
        <v>217</v>
      </c>
      <c r="AM195" t="s">
        <v>10172</v>
      </c>
      <c r="AN195" t="s">
        <v>6</v>
      </c>
      <c r="AO195" t="s">
        <v>10173</v>
      </c>
      <c r="AP195" s="57">
        <v>46316.625</v>
      </c>
      <c r="AR195" t="s">
        <v>239</v>
      </c>
      <c r="AS195" t="s">
        <v>1517</v>
      </c>
      <c r="AT195" t="s">
        <v>230</v>
      </c>
      <c r="AV195" t="s">
        <v>238</v>
      </c>
      <c r="AW195" t="s">
        <v>880</v>
      </c>
      <c r="AX195" t="s">
        <v>222</v>
      </c>
      <c r="BA195" s="57">
        <v>46316.625</v>
      </c>
      <c r="BB195" t="s">
        <v>10172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>
      <c r="A196">
        <v>195</v>
      </c>
      <c r="B196">
        <v>1002626149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276</v>
      </c>
      <c r="I196" t="s">
        <v>212</v>
      </c>
      <c r="J196" t="s">
        <v>213</v>
      </c>
      <c r="K196" t="s">
        <v>149</v>
      </c>
      <c r="L196" t="s">
        <v>214</v>
      </c>
      <c r="M196" t="s">
        <v>1400</v>
      </c>
      <c r="N196" t="s">
        <v>215</v>
      </c>
      <c r="O196" s="57">
        <v>46302.563657407409</v>
      </c>
      <c r="P196" s="57">
        <v>46306.667766203704</v>
      </c>
      <c r="Q196">
        <v>69405858</v>
      </c>
      <c r="S196">
        <v>172610203846</v>
      </c>
      <c r="T196" t="s">
        <v>3763</v>
      </c>
      <c r="U196" t="s">
        <v>3778</v>
      </c>
      <c r="V196" t="s">
        <v>3779</v>
      </c>
      <c r="Z196">
        <v>116.844043010522</v>
      </c>
      <c r="AA196">
        <v>-8.7439580667454493</v>
      </c>
      <c r="AB196" t="s">
        <v>3780</v>
      </c>
      <c r="AC196" t="s">
        <v>235</v>
      </c>
      <c r="AL196" t="s">
        <v>217</v>
      </c>
      <c r="AM196" t="s">
        <v>3781</v>
      </c>
      <c r="AN196" t="s">
        <v>6</v>
      </c>
      <c r="AO196" s="57">
        <v>46213.56962962963</v>
      </c>
      <c r="AP196" s="57">
        <v>46303.458333333336</v>
      </c>
      <c r="AR196" t="s">
        <v>14</v>
      </c>
      <c r="AS196" t="s">
        <v>1517</v>
      </c>
      <c r="AT196" t="s">
        <v>342</v>
      </c>
      <c r="AV196" t="s">
        <v>4896</v>
      </c>
      <c r="AW196" t="s">
        <v>821</v>
      </c>
      <c r="AX196" t="s">
        <v>222</v>
      </c>
      <c r="BA196" s="57">
        <v>46303.458333333336</v>
      </c>
      <c r="BB196" t="s">
        <v>3781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1002625288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276</v>
      </c>
      <c r="I197" t="s">
        <v>212</v>
      </c>
      <c r="J197" t="s">
        <v>213</v>
      </c>
      <c r="K197" t="s">
        <v>149</v>
      </c>
      <c r="L197" t="s">
        <v>214</v>
      </c>
      <c r="M197" t="s">
        <v>1400</v>
      </c>
      <c r="N197" t="s">
        <v>215</v>
      </c>
      <c r="O197" s="57">
        <v>46302.349699074075</v>
      </c>
      <c r="P197" s="57">
        <v>46303.385034722225</v>
      </c>
      <c r="Q197">
        <v>69405468</v>
      </c>
      <c r="S197">
        <v>172610203842</v>
      </c>
      <c r="T197" t="s">
        <v>3763</v>
      </c>
      <c r="U197" t="s">
        <v>3764</v>
      </c>
      <c r="V197" t="s">
        <v>3765</v>
      </c>
      <c r="Z197">
        <v>116.842750534415</v>
      </c>
      <c r="AA197">
        <v>-8.7436147819127594</v>
      </c>
      <c r="AB197" t="s">
        <v>3766</v>
      </c>
      <c r="AC197" t="s">
        <v>216</v>
      </c>
      <c r="AL197" t="s">
        <v>217</v>
      </c>
      <c r="AM197" t="s">
        <v>3767</v>
      </c>
      <c r="AN197" t="s">
        <v>6</v>
      </c>
      <c r="AO197" s="57">
        <v>46213.351041666669</v>
      </c>
      <c r="AP197" s="57">
        <v>46303.333333333336</v>
      </c>
      <c r="AR197" t="s">
        <v>14</v>
      </c>
      <c r="AS197" t="s">
        <v>1517</v>
      </c>
      <c r="AT197" t="s">
        <v>342</v>
      </c>
      <c r="AV197" t="s">
        <v>3768</v>
      </c>
      <c r="AW197" t="s">
        <v>3162</v>
      </c>
      <c r="AX197" t="s">
        <v>222</v>
      </c>
      <c r="BA197" s="57">
        <v>46303.333333333336</v>
      </c>
      <c r="BB197" t="s">
        <v>3767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SUMBAWA</v>
      </c>
    </row>
    <row r="198" spans="1:61">
      <c r="A198">
        <v>197</v>
      </c>
      <c r="B198">
        <v>1002641075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276</v>
      </c>
      <c r="I198" t="s">
        <v>212</v>
      </c>
      <c r="J198" t="s">
        <v>213</v>
      </c>
      <c r="K198" t="s">
        <v>149</v>
      </c>
      <c r="L198" t="s">
        <v>214</v>
      </c>
      <c r="M198" t="s">
        <v>1400</v>
      </c>
      <c r="N198" t="s">
        <v>215</v>
      </c>
      <c r="O198" s="57">
        <v>46312.35324074074</v>
      </c>
      <c r="P198" s="57">
        <v>46316.539155092592</v>
      </c>
      <c r="Q198">
        <v>69411876</v>
      </c>
      <c r="S198">
        <v>172610203877</v>
      </c>
      <c r="T198" t="s">
        <v>8048</v>
      </c>
      <c r="U198" t="s">
        <v>8049</v>
      </c>
      <c r="V198" t="s">
        <v>8050</v>
      </c>
      <c r="Z198">
        <v>116.917871631612</v>
      </c>
      <c r="AA198">
        <v>-8.7115671218990798</v>
      </c>
      <c r="AB198" t="s">
        <v>8051</v>
      </c>
      <c r="AC198" t="s">
        <v>235</v>
      </c>
      <c r="AL198" t="s">
        <v>217</v>
      </c>
      <c r="AM198" t="s">
        <v>8052</v>
      </c>
      <c r="AN198" t="s">
        <v>6</v>
      </c>
      <c r="AO198" t="s">
        <v>8053</v>
      </c>
      <c r="AP198" s="57">
        <v>46313.333333333336</v>
      </c>
      <c r="AR198" t="s">
        <v>14</v>
      </c>
      <c r="AS198" t="s">
        <v>1517</v>
      </c>
      <c r="AT198" t="s">
        <v>342</v>
      </c>
      <c r="AV198" t="s">
        <v>10174</v>
      </c>
      <c r="AW198" t="s">
        <v>2324</v>
      </c>
      <c r="AX198" t="s">
        <v>222</v>
      </c>
      <c r="BA198" s="57">
        <v>46313.333333333336</v>
      </c>
      <c r="BB198" t="s">
        <v>8052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SUMBAWA</v>
      </c>
    </row>
    <row r="199" spans="1:61">
      <c r="A199">
        <v>198</v>
      </c>
      <c r="B199">
        <v>1002622594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276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46300.589548611111</v>
      </c>
      <c r="P199" s="57">
        <v>46300.792557870373</v>
      </c>
      <c r="Q199">
        <v>69401045</v>
      </c>
      <c r="S199">
        <v>172610203835</v>
      </c>
      <c r="T199" t="s">
        <v>2556</v>
      </c>
      <c r="U199" t="s">
        <v>2557</v>
      </c>
      <c r="V199" t="s">
        <v>2558</v>
      </c>
      <c r="Z199">
        <v>116.8507429</v>
      </c>
      <c r="AA199">
        <v>-8.7357896000000004</v>
      </c>
      <c r="AB199" t="s">
        <v>2559</v>
      </c>
      <c r="AC199" t="s">
        <v>229</v>
      </c>
      <c r="AL199" t="s">
        <v>217</v>
      </c>
      <c r="AM199" t="s">
        <v>2560</v>
      </c>
      <c r="AN199" t="s">
        <v>6</v>
      </c>
      <c r="AO199" s="57">
        <v>46152.601203703707</v>
      </c>
      <c r="AR199" t="s">
        <v>218</v>
      </c>
      <c r="AS199" t="s">
        <v>1517</v>
      </c>
      <c r="AT199" t="s">
        <v>342</v>
      </c>
      <c r="AU199">
        <v>20261005</v>
      </c>
      <c r="AV199" t="s">
        <v>221</v>
      </c>
      <c r="AW199" t="s">
        <v>540</v>
      </c>
      <c r="AX199" t="s">
        <v>222</v>
      </c>
      <c r="BA199" s="57">
        <v>46300.291666666664</v>
      </c>
      <c r="BB199" t="s">
        <v>2560</v>
      </c>
      <c r="BC199">
        <v>2026</v>
      </c>
      <c r="BD199">
        <v>10</v>
      </c>
      <c r="BE199">
        <v>5</v>
      </c>
      <c r="BF199" s="6">
        <f t="shared" si="9"/>
        <v>46300</v>
      </c>
      <c r="BG199">
        <f t="shared" si="10"/>
        <v>-0.29166666666424135</v>
      </c>
      <c r="BH199" t="str">
        <f t="shared" si="11"/>
        <v>COMPLY</v>
      </c>
      <c r="BI199" t="str">
        <f>VLOOKUP(H199,Sheet2!$A$1:$B$270,2,FALSE)</f>
        <v>SUMBAWA</v>
      </c>
    </row>
    <row r="200" spans="1:61">
      <c r="A200">
        <v>199</v>
      </c>
      <c r="B200">
        <v>1002625106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276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46301.722673611112</v>
      </c>
      <c r="P200" s="57">
        <v>46302.552094907405</v>
      </c>
      <c r="Q200">
        <v>69405356</v>
      </c>
      <c r="S200">
        <v>172610203839</v>
      </c>
      <c r="T200" t="s">
        <v>3166</v>
      </c>
      <c r="U200" t="s">
        <v>3167</v>
      </c>
      <c r="V200" t="s">
        <v>3168</v>
      </c>
      <c r="Z200">
        <v>116.863120655256</v>
      </c>
      <c r="AA200">
        <v>-8.7576621950468692</v>
      </c>
      <c r="AB200" t="s">
        <v>3169</v>
      </c>
      <c r="AC200" t="s">
        <v>235</v>
      </c>
      <c r="AL200" t="s">
        <v>217</v>
      </c>
      <c r="AM200" t="s">
        <v>3170</v>
      </c>
      <c r="AN200" t="s">
        <v>6</v>
      </c>
      <c r="AO200" s="57">
        <v>46183.725902777776</v>
      </c>
      <c r="AP200" s="57">
        <v>46302.625</v>
      </c>
      <c r="AR200" t="s">
        <v>218</v>
      </c>
      <c r="AS200" t="s">
        <v>1517</v>
      </c>
      <c r="AT200" t="s">
        <v>220</v>
      </c>
      <c r="AU200">
        <v>20261007</v>
      </c>
      <c r="AV200" t="s">
        <v>221</v>
      </c>
      <c r="AW200" t="s">
        <v>1302</v>
      </c>
      <c r="AX200" t="s">
        <v>222</v>
      </c>
      <c r="BA200" s="57">
        <v>46302.625</v>
      </c>
      <c r="BB200" t="s">
        <v>3170</v>
      </c>
      <c r="BC200">
        <v>2026</v>
      </c>
      <c r="BD200">
        <v>10</v>
      </c>
      <c r="BE200">
        <v>7</v>
      </c>
      <c r="BF200" s="6">
        <f t="shared" si="9"/>
        <v>46302</v>
      </c>
      <c r="BG200">
        <f t="shared" si="10"/>
        <v>-0.625</v>
      </c>
      <c r="BH200" t="str">
        <f t="shared" si="11"/>
        <v>COMPLY</v>
      </c>
      <c r="BI200" t="str">
        <f>VLOOKUP(H200,Sheet2!$A$1:$B$270,2,FALSE)</f>
        <v>SUMBAWA</v>
      </c>
    </row>
    <row r="201" spans="1:61">
      <c r="A201">
        <v>200</v>
      </c>
      <c r="B201">
        <v>1002627181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276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46303.385081018518</v>
      </c>
      <c r="P201" s="57">
        <v>46303.869189814817</v>
      </c>
      <c r="Q201">
        <v>69405468</v>
      </c>
      <c r="S201">
        <v>172610203851</v>
      </c>
      <c r="T201" t="s">
        <v>3763</v>
      </c>
      <c r="U201" t="s">
        <v>3769</v>
      </c>
      <c r="V201" t="s">
        <v>3770</v>
      </c>
      <c r="Z201">
        <v>116.862162352071</v>
      </c>
      <c r="AA201">
        <v>-8.6282748840081993</v>
      </c>
      <c r="AB201" t="s">
        <v>3766</v>
      </c>
      <c r="AC201" t="s">
        <v>216</v>
      </c>
      <c r="AL201" t="s">
        <v>217</v>
      </c>
      <c r="AM201" t="s">
        <v>3771</v>
      </c>
      <c r="AN201" t="s">
        <v>6</v>
      </c>
      <c r="AO201" s="57">
        <v>46244.392905092594</v>
      </c>
      <c r="AR201" t="s">
        <v>218</v>
      </c>
      <c r="AS201" t="s">
        <v>1517</v>
      </c>
      <c r="AT201" t="s">
        <v>342</v>
      </c>
      <c r="AU201">
        <v>20261008</v>
      </c>
      <c r="AV201" t="s">
        <v>221</v>
      </c>
      <c r="AW201" t="s">
        <v>540</v>
      </c>
      <c r="AX201" t="s">
        <v>222</v>
      </c>
      <c r="BA201" s="57">
        <v>46303.291666666664</v>
      </c>
      <c r="BB201" t="s">
        <v>3771</v>
      </c>
      <c r="BC201">
        <v>2026</v>
      </c>
      <c r="BD201">
        <v>10</v>
      </c>
      <c r="BE201">
        <v>8</v>
      </c>
      <c r="BF201" s="6">
        <f t="shared" si="9"/>
        <v>46303</v>
      </c>
      <c r="BG201">
        <f t="shared" si="10"/>
        <v>-0.29166666666424135</v>
      </c>
      <c r="BH201" t="str">
        <f t="shared" si="11"/>
        <v>COMPLY</v>
      </c>
      <c r="BI201" t="str">
        <f>VLOOKUP(H201,Sheet2!$A$1:$B$270,2,FALSE)</f>
        <v>SUMBAWA</v>
      </c>
    </row>
    <row r="202" spans="1:61">
      <c r="A202">
        <v>201</v>
      </c>
      <c r="B202">
        <v>1002629858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276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46304.596921296295</v>
      </c>
      <c r="P202" s="57">
        <v>46307.808321759258</v>
      </c>
      <c r="Q202">
        <v>69407401</v>
      </c>
      <c r="S202">
        <v>172610203855</v>
      </c>
      <c r="T202" t="s">
        <v>4897</v>
      </c>
      <c r="U202" t="s">
        <v>4898</v>
      </c>
      <c r="V202" t="s">
        <v>4899</v>
      </c>
      <c r="Z202">
        <v>116.878343901509</v>
      </c>
      <c r="AA202">
        <v>-8.7379114049476296</v>
      </c>
      <c r="AB202" t="s">
        <v>4900</v>
      </c>
      <c r="AC202" t="s">
        <v>235</v>
      </c>
      <c r="AL202" t="s">
        <v>217</v>
      </c>
      <c r="AM202" t="s">
        <v>4901</v>
      </c>
      <c r="AN202" t="s">
        <v>6</v>
      </c>
      <c r="AO202" s="57">
        <v>46275.600995370369</v>
      </c>
      <c r="AP202" s="57">
        <v>46305.458333333336</v>
      </c>
      <c r="AR202" t="s">
        <v>218</v>
      </c>
      <c r="AS202" t="s">
        <v>1517</v>
      </c>
      <c r="AT202" t="s">
        <v>230</v>
      </c>
      <c r="AU202">
        <v>20261012</v>
      </c>
      <c r="AV202" t="s">
        <v>221</v>
      </c>
      <c r="AW202" t="s">
        <v>876</v>
      </c>
      <c r="AX202" t="s">
        <v>222</v>
      </c>
      <c r="BA202" s="57">
        <v>46305.458333333336</v>
      </c>
      <c r="BB202" t="s">
        <v>4901</v>
      </c>
      <c r="BC202">
        <v>2026</v>
      </c>
      <c r="BD202">
        <v>10</v>
      </c>
      <c r="BE202">
        <v>12</v>
      </c>
      <c r="BF202" s="6">
        <f t="shared" si="9"/>
        <v>46307</v>
      </c>
      <c r="BG202">
        <f t="shared" si="10"/>
        <v>1.5416666666642413</v>
      </c>
      <c r="BH202" t="str">
        <f t="shared" si="11"/>
        <v>NOT COMPLY</v>
      </c>
      <c r="BI202" t="str">
        <f>VLOOKUP(H202,Sheet2!$A$1:$B$270,2,FALSE)</f>
        <v>SUMBAWA</v>
      </c>
    </row>
    <row r="203" spans="1:61">
      <c r="A203">
        <v>202</v>
      </c>
      <c r="B203">
        <v>1002631694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276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46306.658101851855</v>
      </c>
      <c r="P203" s="57">
        <v>46307.80810185185</v>
      </c>
      <c r="Q203">
        <v>69408231</v>
      </c>
      <c r="S203">
        <v>172610203720</v>
      </c>
      <c r="T203" t="s">
        <v>4905</v>
      </c>
      <c r="U203" t="s">
        <v>4906</v>
      </c>
      <c r="V203" t="s">
        <v>4907</v>
      </c>
      <c r="Z203">
        <v>116.832586604504</v>
      </c>
      <c r="AA203">
        <v>-8.7540397662166498</v>
      </c>
      <c r="AB203" t="s">
        <v>4908</v>
      </c>
      <c r="AC203" t="s">
        <v>235</v>
      </c>
      <c r="AL203" t="s">
        <v>217</v>
      </c>
      <c r="AM203" t="s">
        <v>4909</v>
      </c>
      <c r="AN203" t="s">
        <v>6</v>
      </c>
      <c r="AO203" s="57">
        <v>46336.663576388892</v>
      </c>
      <c r="AP203" s="57">
        <v>46307.625</v>
      </c>
      <c r="AR203" t="s">
        <v>218</v>
      </c>
      <c r="AS203" t="s">
        <v>1517</v>
      </c>
      <c r="AT203" t="s">
        <v>230</v>
      </c>
      <c r="AU203">
        <v>20261012</v>
      </c>
      <c r="AV203" t="s">
        <v>221</v>
      </c>
      <c r="AW203" t="s">
        <v>923</v>
      </c>
      <c r="AX203" t="s">
        <v>222</v>
      </c>
      <c r="BA203" s="57">
        <v>46307.625</v>
      </c>
      <c r="BB203" t="s">
        <v>4909</v>
      </c>
      <c r="BC203">
        <v>2026</v>
      </c>
      <c r="BD203">
        <v>10</v>
      </c>
      <c r="BE203">
        <v>12</v>
      </c>
      <c r="BF203" s="6">
        <f t="shared" si="9"/>
        <v>46307</v>
      </c>
      <c r="BG203">
        <f t="shared" si="10"/>
        <v>-0.625</v>
      </c>
      <c r="BH203" t="str">
        <f t="shared" si="11"/>
        <v>COMPLY</v>
      </c>
      <c r="BI203" t="str">
        <f>VLOOKUP(H203,Sheet2!$A$1:$B$270,2,FALSE)</f>
        <v>SUMBAWA</v>
      </c>
    </row>
    <row r="204" spans="1:61">
      <c r="A204">
        <v>203</v>
      </c>
      <c r="B204">
        <v>1002631706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276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46306.667766203704</v>
      </c>
      <c r="P204" s="57">
        <v>46307.546053240738</v>
      </c>
      <c r="Q204">
        <v>69405858</v>
      </c>
      <c r="S204">
        <v>172610203862</v>
      </c>
      <c r="T204" t="s">
        <v>3763</v>
      </c>
      <c r="U204" t="s">
        <v>4902</v>
      </c>
      <c r="V204" t="s">
        <v>4903</v>
      </c>
      <c r="Z204">
        <v>116.80548191603</v>
      </c>
      <c r="AA204">
        <v>-8.7456328788086601</v>
      </c>
      <c r="AB204" t="s">
        <v>3780</v>
      </c>
      <c r="AC204" t="s">
        <v>283</v>
      </c>
      <c r="AL204" t="s">
        <v>217</v>
      </c>
      <c r="AM204" t="s">
        <v>4904</v>
      </c>
      <c r="AN204" t="s">
        <v>6</v>
      </c>
      <c r="AO204" s="57">
        <v>46336.67359953704</v>
      </c>
      <c r="AR204" t="s">
        <v>218</v>
      </c>
      <c r="AS204" t="s">
        <v>1517</v>
      </c>
      <c r="AT204" t="s">
        <v>342</v>
      </c>
      <c r="AU204">
        <v>20261012</v>
      </c>
      <c r="AV204" t="s">
        <v>221</v>
      </c>
      <c r="AW204" t="s">
        <v>540</v>
      </c>
      <c r="AX204" t="s">
        <v>222</v>
      </c>
      <c r="BA204" s="57">
        <v>46306.291666666664</v>
      </c>
      <c r="BB204" t="s">
        <v>4904</v>
      </c>
      <c r="BC204">
        <v>2026</v>
      </c>
      <c r="BD204">
        <v>10</v>
      </c>
      <c r="BE204">
        <v>12</v>
      </c>
      <c r="BF204" s="6">
        <f t="shared" si="9"/>
        <v>46307</v>
      </c>
      <c r="BG204">
        <f t="shared" si="10"/>
        <v>0.70833333333575865</v>
      </c>
      <c r="BH204" t="str">
        <f t="shared" si="11"/>
        <v>COMPLY</v>
      </c>
      <c r="BI204" t="str">
        <f>VLOOKUP(H204,Sheet2!$A$1:$B$270,2,FALSE)</f>
        <v>SUMBAWA</v>
      </c>
    </row>
    <row r="205" spans="1:61">
      <c r="A205">
        <v>204</v>
      </c>
      <c r="B205">
        <v>1002644059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276</v>
      </c>
      <c r="I205" t="s">
        <v>212</v>
      </c>
      <c r="J205" t="s">
        <v>213</v>
      </c>
      <c r="K205" t="s">
        <v>149</v>
      </c>
      <c r="M205" t="s">
        <v>1617</v>
      </c>
      <c r="N205" t="s">
        <v>215</v>
      </c>
      <c r="O205" s="57">
        <v>46314.689976851849</v>
      </c>
      <c r="P205" s="57">
        <v>46315.731990740744</v>
      </c>
      <c r="Q205">
        <v>69413226</v>
      </c>
      <c r="S205">
        <v>172610203881</v>
      </c>
      <c r="T205" t="s">
        <v>3772</v>
      </c>
      <c r="U205" t="s">
        <v>9481</v>
      </c>
      <c r="Z205">
        <v>116.864597797307</v>
      </c>
      <c r="AA205">
        <v>-8.6234325694123193</v>
      </c>
      <c r="AB205" t="s">
        <v>3774</v>
      </c>
      <c r="AC205" t="s">
        <v>283</v>
      </c>
      <c r="AO205" t="s">
        <v>9482</v>
      </c>
      <c r="AR205" t="s">
        <v>5</v>
      </c>
      <c r="AS205" t="s">
        <v>1517</v>
      </c>
      <c r="AT205" t="s">
        <v>230</v>
      </c>
      <c r="AV205" t="s">
        <v>10175</v>
      </c>
      <c r="AW205" t="s">
        <v>540</v>
      </c>
      <c r="AX205" t="s">
        <v>222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1002646101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276</v>
      </c>
      <c r="I206" t="s">
        <v>212</v>
      </c>
      <c r="J206" t="s">
        <v>213</v>
      </c>
      <c r="K206" t="s">
        <v>149</v>
      </c>
      <c r="L206" t="s">
        <v>214</v>
      </c>
      <c r="M206" t="s">
        <v>238</v>
      </c>
      <c r="N206" t="s">
        <v>215</v>
      </c>
      <c r="O206" s="57">
        <v>46315.670648148145</v>
      </c>
      <c r="P206" s="57">
        <v>46315.672291666669</v>
      </c>
      <c r="Q206">
        <v>69414004</v>
      </c>
      <c r="S206">
        <v>172610203884</v>
      </c>
      <c r="T206" t="s">
        <v>10176</v>
      </c>
      <c r="U206" t="s">
        <v>10177</v>
      </c>
      <c r="V206" t="s">
        <v>10178</v>
      </c>
      <c r="Z206">
        <v>116.86493013447</v>
      </c>
      <c r="AA206">
        <v>-8.6258439948939696</v>
      </c>
      <c r="AB206" t="s">
        <v>10179</v>
      </c>
      <c r="AC206" t="s">
        <v>235</v>
      </c>
      <c r="AL206" t="s">
        <v>217</v>
      </c>
      <c r="AM206" t="s">
        <v>9968</v>
      </c>
      <c r="AN206" t="s">
        <v>6</v>
      </c>
      <c r="AO206" t="s">
        <v>10167</v>
      </c>
      <c r="AP206" s="57">
        <v>46316.625</v>
      </c>
      <c r="AR206" t="s">
        <v>239</v>
      </c>
      <c r="AS206" t="s">
        <v>1517</v>
      </c>
      <c r="AT206" t="s">
        <v>230</v>
      </c>
      <c r="AV206" t="s">
        <v>238</v>
      </c>
      <c r="AW206" t="s">
        <v>880</v>
      </c>
      <c r="AX206" t="s">
        <v>222</v>
      </c>
      <c r="BA206" s="57">
        <v>46316.625</v>
      </c>
      <c r="BB206" t="s">
        <v>9968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SUMBAWA</v>
      </c>
    </row>
    <row r="207" spans="1:61">
      <c r="A207">
        <v>206</v>
      </c>
      <c r="B207">
        <v>1002646146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276</v>
      </c>
      <c r="I207" t="s">
        <v>212</v>
      </c>
      <c r="J207" t="s">
        <v>213</v>
      </c>
      <c r="K207" t="s">
        <v>149</v>
      </c>
      <c r="L207" t="s">
        <v>214</v>
      </c>
      <c r="M207" t="s">
        <v>238</v>
      </c>
      <c r="N207" t="s">
        <v>215</v>
      </c>
      <c r="O207" s="57">
        <v>46315.681134259263</v>
      </c>
      <c r="P207" s="57">
        <v>46315.681956018518</v>
      </c>
      <c r="Q207">
        <v>69414017</v>
      </c>
      <c r="S207">
        <v>172610203885</v>
      </c>
      <c r="T207" t="s">
        <v>10176</v>
      </c>
      <c r="U207" t="s">
        <v>10177</v>
      </c>
      <c r="V207" t="s">
        <v>10180</v>
      </c>
      <c r="Z207">
        <v>116.86488952308299</v>
      </c>
      <c r="AA207">
        <v>-8.6258762816836505</v>
      </c>
      <c r="AB207" t="s">
        <v>10181</v>
      </c>
      <c r="AC207" t="s">
        <v>235</v>
      </c>
      <c r="AL207" t="s">
        <v>217</v>
      </c>
      <c r="AM207" t="s">
        <v>10182</v>
      </c>
      <c r="AN207" t="s">
        <v>6</v>
      </c>
      <c r="AO207" t="s">
        <v>10116</v>
      </c>
      <c r="AP207" s="57">
        <v>46316.625</v>
      </c>
      <c r="AR207" t="s">
        <v>239</v>
      </c>
      <c r="AS207" t="s">
        <v>1517</v>
      </c>
      <c r="AT207" t="s">
        <v>230</v>
      </c>
      <c r="AV207" t="s">
        <v>238</v>
      </c>
      <c r="AW207" t="s">
        <v>880</v>
      </c>
      <c r="AX207" t="s">
        <v>222</v>
      </c>
      <c r="BA207" s="57">
        <v>46316.625</v>
      </c>
      <c r="BB207" t="s">
        <v>10182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SUMBAWA</v>
      </c>
    </row>
    <row r="208" spans="1:61">
      <c r="A208">
        <v>207</v>
      </c>
      <c r="B208">
        <v>1002627389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276</v>
      </c>
      <c r="I208" t="s">
        <v>212</v>
      </c>
      <c r="J208" t="s">
        <v>213</v>
      </c>
      <c r="K208" t="s">
        <v>149</v>
      </c>
      <c r="M208" t="s">
        <v>6032</v>
      </c>
      <c r="N208" t="s">
        <v>215</v>
      </c>
      <c r="O208" s="57">
        <v>46303.428935185184</v>
      </c>
      <c r="P208" s="57">
        <v>46310.489583333336</v>
      </c>
      <c r="Q208">
        <v>69398557</v>
      </c>
      <c r="S208">
        <v>172610203853</v>
      </c>
      <c r="T208" t="s">
        <v>3772</v>
      </c>
      <c r="U208" t="s">
        <v>4479</v>
      </c>
      <c r="V208" t="s">
        <v>3773</v>
      </c>
      <c r="Z208">
        <v>116.86499999999999</v>
      </c>
      <c r="AA208">
        <v>-8.6239000000000008</v>
      </c>
      <c r="AB208" t="s">
        <v>3774</v>
      </c>
      <c r="AC208" t="s">
        <v>283</v>
      </c>
      <c r="AL208" t="s">
        <v>217</v>
      </c>
      <c r="AM208" t="s">
        <v>7453</v>
      </c>
      <c r="AN208" t="s">
        <v>6</v>
      </c>
      <c r="AO208" s="57">
        <v>46244.435104166667</v>
      </c>
      <c r="AP208" s="57">
        <v>46311</v>
      </c>
      <c r="AR208" t="s">
        <v>325</v>
      </c>
      <c r="AS208" t="s">
        <v>1517</v>
      </c>
      <c r="AT208" t="s">
        <v>342</v>
      </c>
      <c r="AV208" t="s">
        <v>6032</v>
      </c>
      <c r="AW208" t="s">
        <v>1591</v>
      </c>
      <c r="AX208" t="s">
        <v>222</v>
      </c>
      <c r="BA208" s="57">
        <v>46311.333333333336</v>
      </c>
      <c r="BB208" t="s">
        <v>7453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SUMBAWA</v>
      </c>
    </row>
    <row r="209" spans="1:61">
      <c r="A209">
        <v>208</v>
      </c>
      <c r="B209">
        <v>1002627397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276</v>
      </c>
      <c r="I209" t="s">
        <v>212</v>
      </c>
      <c r="J209" t="s">
        <v>213</v>
      </c>
      <c r="K209" t="s">
        <v>149</v>
      </c>
      <c r="M209" t="s">
        <v>6032</v>
      </c>
      <c r="N209" t="s">
        <v>215</v>
      </c>
      <c r="O209" s="57">
        <v>46303.43</v>
      </c>
      <c r="P209" s="57">
        <v>46310.489583333336</v>
      </c>
      <c r="Q209">
        <v>69398560</v>
      </c>
      <c r="S209">
        <v>172610203854</v>
      </c>
      <c r="T209" t="s">
        <v>3775</v>
      </c>
      <c r="U209" t="s">
        <v>4479</v>
      </c>
      <c r="V209" t="s">
        <v>3776</v>
      </c>
      <c r="Z209">
        <v>116.86509</v>
      </c>
      <c r="AA209">
        <v>-8.6242900000000002</v>
      </c>
      <c r="AB209" t="s">
        <v>3777</v>
      </c>
      <c r="AC209" t="s">
        <v>283</v>
      </c>
      <c r="AL209" t="s">
        <v>217</v>
      </c>
      <c r="AM209" t="s">
        <v>7454</v>
      </c>
      <c r="AN209" t="s">
        <v>6</v>
      </c>
      <c r="AO209" s="57">
        <v>46244.435104166667</v>
      </c>
      <c r="AP209" s="57">
        <v>46311</v>
      </c>
      <c r="AR209" t="s">
        <v>325</v>
      </c>
      <c r="AS209" t="s">
        <v>1517</v>
      </c>
      <c r="AT209" t="s">
        <v>342</v>
      </c>
      <c r="AV209" t="s">
        <v>6032</v>
      </c>
      <c r="AW209" t="s">
        <v>3017</v>
      </c>
      <c r="AX209" t="s">
        <v>222</v>
      </c>
      <c r="BA209" s="57">
        <v>46311.333333333336</v>
      </c>
      <c r="BB209" t="s">
        <v>7454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SUMBAWA</v>
      </c>
    </row>
    <row r="210" spans="1:61">
      <c r="A210">
        <v>209</v>
      </c>
      <c r="B210">
        <v>1002644071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276</v>
      </c>
      <c r="I210" t="s">
        <v>212</v>
      </c>
      <c r="J210" t="s">
        <v>213</v>
      </c>
      <c r="K210" t="s">
        <v>149</v>
      </c>
      <c r="M210" t="s">
        <v>1625</v>
      </c>
      <c r="N210" t="s">
        <v>215</v>
      </c>
      <c r="O210" s="57">
        <v>46314.692256944443</v>
      </c>
      <c r="P210" s="57">
        <v>46315.392928240741</v>
      </c>
      <c r="Q210">
        <v>69413224</v>
      </c>
      <c r="S210">
        <v>172610203883</v>
      </c>
      <c r="T210" t="s">
        <v>3775</v>
      </c>
      <c r="U210" t="s">
        <v>9481</v>
      </c>
      <c r="Z210">
        <v>116.85974229999999</v>
      </c>
      <c r="AA210">
        <v>-8.6314951000000004</v>
      </c>
      <c r="AB210" t="s">
        <v>9483</v>
      </c>
      <c r="AC210" t="s">
        <v>283</v>
      </c>
      <c r="AO210" t="s">
        <v>9482</v>
      </c>
      <c r="AR210" t="s">
        <v>1630</v>
      </c>
      <c r="AS210" t="s">
        <v>1517</v>
      </c>
      <c r="AT210" t="s">
        <v>230</v>
      </c>
      <c r="AV210" t="s">
        <v>9484</v>
      </c>
      <c r="AW210" t="s">
        <v>559</v>
      </c>
      <c r="AX210" t="s">
        <v>222</v>
      </c>
      <c r="AZ210" t="s">
        <v>9484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SUMBAWA</v>
      </c>
    </row>
    <row r="211" spans="1:61">
      <c r="A211">
        <v>210</v>
      </c>
      <c r="B211">
        <v>1002639389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246</v>
      </c>
      <c r="I211" t="s">
        <v>212</v>
      </c>
      <c r="J211" t="s">
        <v>213</v>
      </c>
      <c r="K211" t="s">
        <v>149</v>
      </c>
      <c r="L211" t="s">
        <v>214</v>
      </c>
      <c r="M211" t="s">
        <v>224</v>
      </c>
      <c r="N211" t="s">
        <v>215</v>
      </c>
      <c r="O211" s="57">
        <v>46311.367777777778</v>
      </c>
      <c r="P211" s="57">
        <v>46312.337245370371</v>
      </c>
      <c r="Q211">
        <v>69411134</v>
      </c>
      <c r="S211">
        <v>172616802185</v>
      </c>
      <c r="T211" t="s">
        <v>8054</v>
      </c>
      <c r="U211" t="s">
        <v>8055</v>
      </c>
      <c r="V211" t="s">
        <v>8056</v>
      </c>
      <c r="Z211">
        <v>118.753263</v>
      </c>
      <c r="AA211">
        <v>-8.4709029999999998</v>
      </c>
      <c r="AB211" t="s">
        <v>8057</v>
      </c>
      <c r="AC211" t="s">
        <v>235</v>
      </c>
      <c r="AL211" t="s">
        <v>217</v>
      </c>
      <c r="AM211" t="s">
        <v>8058</v>
      </c>
      <c r="AN211" t="s">
        <v>6</v>
      </c>
      <c r="AO211" t="s">
        <v>8059</v>
      </c>
      <c r="AP211" s="57">
        <v>46312.333333333336</v>
      </c>
      <c r="AR211" t="s">
        <v>18</v>
      </c>
      <c r="AS211" t="s">
        <v>219</v>
      </c>
      <c r="AT211" t="s">
        <v>230</v>
      </c>
      <c r="AV211" t="s">
        <v>226</v>
      </c>
      <c r="AW211" t="s">
        <v>236</v>
      </c>
      <c r="AX211" t="s">
        <v>222</v>
      </c>
      <c r="BA211" s="57">
        <v>46312.333333333336</v>
      </c>
      <c r="BB211" t="s">
        <v>8058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BIMA</v>
      </c>
    </row>
    <row r="212" spans="1:61">
      <c r="A212">
        <v>211</v>
      </c>
      <c r="B212">
        <v>1002620982</v>
      </c>
      <c r="C212">
        <v>3</v>
      </c>
      <c r="D212" t="s">
        <v>38</v>
      </c>
      <c r="E212">
        <v>5</v>
      </c>
      <c r="F212" t="s">
        <v>247</v>
      </c>
      <c r="G212" t="s">
        <v>91</v>
      </c>
      <c r="H212" t="s">
        <v>509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46298.553935185184</v>
      </c>
      <c r="P212" s="57">
        <v>46298.706574074073</v>
      </c>
      <c r="Q212">
        <v>69403613</v>
      </c>
      <c r="S212">
        <v>152725202847</v>
      </c>
      <c r="T212" t="s">
        <v>1523</v>
      </c>
      <c r="U212" t="s">
        <v>1524</v>
      </c>
      <c r="V212" t="s">
        <v>1525</v>
      </c>
      <c r="Z212">
        <v>112.89444</v>
      </c>
      <c r="AA212">
        <v>-8.222963</v>
      </c>
      <c r="AB212" t="s">
        <v>1526</v>
      </c>
      <c r="AC212" t="s">
        <v>235</v>
      </c>
      <c r="AL212" t="s">
        <v>217</v>
      </c>
      <c r="AM212" t="s">
        <v>1527</v>
      </c>
      <c r="AN212" t="s">
        <v>6</v>
      </c>
      <c r="AO212" s="57">
        <v>46091.559224537035</v>
      </c>
      <c r="AP212" s="57">
        <v>46299.625</v>
      </c>
      <c r="AR212" t="s">
        <v>218</v>
      </c>
      <c r="AS212" t="s">
        <v>219</v>
      </c>
      <c r="AT212" t="s">
        <v>342</v>
      </c>
      <c r="AU212">
        <v>20261003</v>
      </c>
      <c r="AV212" t="s">
        <v>221</v>
      </c>
      <c r="AW212" t="s">
        <v>1528</v>
      </c>
      <c r="AX212" t="s">
        <v>222</v>
      </c>
      <c r="BA212" s="57">
        <v>46299.625</v>
      </c>
      <c r="BB212" t="s">
        <v>1527</v>
      </c>
      <c r="BC212">
        <v>2026</v>
      </c>
      <c r="BD212">
        <v>10</v>
      </c>
      <c r="BE212">
        <v>3</v>
      </c>
      <c r="BF212" s="6">
        <f t="shared" si="9"/>
        <v>46298</v>
      </c>
      <c r="BG212">
        <f t="shared" si="10"/>
        <v>-1.625</v>
      </c>
      <c r="BH212" t="str">
        <f t="shared" si="11"/>
        <v>COMPLY</v>
      </c>
      <c r="BI212" t="str">
        <f>VLOOKUP(H212,Sheet2!$A$1:$B$270,2,FALSE)</f>
        <v>MALANG</v>
      </c>
    </row>
    <row r="213" spans="1:61">
      <c r="A213">
        <v>212</v>
      </c>
      <c r="B213">
        <v>1002627672</v>
      </c>
      <c r="C213">
        <v>3</v>
      </c>
      <c r="D213" t="s">
        <v>38</v>
      </c>
      <c r="E213">
        <v>5</v>
      </c>
      <c r="F213" t="s">
        <v>247</v>
      </c>
      <c r="G213" t="s">
        <v>91</v>
      </c>
      <c r="H213" t="s">
        <v>509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46303.553252314814</v>
      </c>
      <c r="P213" s="57">
        <v>46304.545324074075</v>
      </c>
      <c r="Q213">
        <v>69406473</v>
      </c>
      <c r="S213">
        <v>152725202848</v>
      </c>
      <c r="T213" t="s">
        <v>4480</v>
      </c>
      <c r="U213" t="s">
        <v>4481</v>
      </c>
      <c r="V213" t="s">
        <v>4482</v>
      </c>
      <c r="Z213">
        <v>112.910916</v>
      </c>
      <c r="AA213">
        <v>-8.2302090000000003</v>
      </c>
      <c r="AB213" t="s">
        <v>4483</v>
      </c>
      <c r="AC213" t="s">
        <v>235</v>
      </c>
      <c r="AL213" t="s">
        <v>217</v>
      </c>
      <c r="AM213" t="s">
        <v>4484</v>
      </c>
      <c r="AN213" t="s">
        <v>6</v>
      </c>
      <c r="AO213" s="57">
        <v>46244.569814814815</v>
      </c>
      <c r="AP213" s="57">
        <v>46304.458333333336</v>
      </c>
      <c r="AR213" t="s">
        <v>218</v>
      </c>
      <c r="AS213" t="s">
        <v>219</v>
      </c>
      <c r="AT213" t="s">
        <v>220</v>
      </c>
      <c r="AU213">
        <v>20261009</v>
      </c>
      <c r="AV213" t="s">
        <v>221</v>
      </c>
      <c r="AW213" t="s">
        <v>2550</v>
      </c>
      <c r="AX213" t="s">
        <v>222</v>
      </c>
      <c r="BA213" s="57">
        <v>46304.458333333336</v>
      </c>
      <c r="BB213" t="s">
        <v>4484</v>
      </c>
      <c r="BC213">
        <v>2026</v>
      </c>
      <c r="BD213">
        <v>10</v>
      </c>
      <c r="BE213">
        <v>9</v>
      </c>
      <c r="BF213" s="6">
        <f t="shared" si="9"/>
        <v>46304</v>
      </c>
      <c r="BG213">
        <f t="shared" si="10"/>
        <v>-0.45833333333575865</v>
      </c>
      <c r="BH213" t="str">
        <f t="shared" si="11"/>
        <v>COMPLY</v>
      </c>
      <c r="BI213" t="str">
        <f>VLOOKUP(H213,Sheet2!$A$1:$B$270,2,FALSE)</f>
        <v>MALANG</v>
      </c>
    </row>
    <row r="214" spans="1:61">
      <c r="A214">
        <v>213</v>
      </c>
      <c r="B214">
        <v>1002618893</v>
      </c>
      <c r="C214">
        <v>3</v>
      </c>
      <c r="D214" t="s">
        <v>38</v>
      </c>
      <c r="E214">
        <v>5</v>
      </c>
      <c r="F214" t="s">
        <v>247</v>
      </c>
      <c r="G214" t="s">
        <v>91</v>
      </c>
      <c r="H214" t="s">
        <v>512</v>
      </c>
      <c r="I214" t="s">
        <v>212</v>
      </c>
      <c r="J214" t="s">
        <v>213</v>
      </c>
      <c r="K214" t="s">
        <v>149</v>
      </c>
      <c r="L214" t="s">
        <v>214</v>
      </c>
      <c r="M214" t="s">
        <v>1400</v>
      </c>
      <c r="N214" t="s">
        <v>215</v>
      </c>
      <c r="O214" s="57">
        <v>46297.336574074077</v>
      </c>
      <c r="P214" s="57">
        <v>46300.567395833335</v>
      </c>
      <c r="Q214">
        <v>69402682</v>
      </c>
      <c r="S214">
        <v>152712204186</v>
      </c>
      <c r="T214" t="s">
        <v>1529</v>
      </c>
      <c r="U214" t="s">
        <v>1530</v>
      </c>
      <c r="V214" t="s">
        <v>1531</v>
      </c>
      <c r="Z214">
        <v>112.78721</v>
      </c>
      <c r="AA214">
        <v>-8.2437489999999993</v>
      </c>
      <c r="AB214" t="s">
        <v>1532</v>
      </c>
      <c r="AC214" t="s">
        <v>235</v>
      </c>
      <c r="AL214" t="s">
        <v>217</v>
      </c>
      <c r="AM214" t="s">
        <v>1533</v>
      </c>
      <c r="AN214" t="s">
        <v>6</v>
      </c>
      <c r="AO214" s="57">
        <v>46063.351053240738</v>
      </c>
      <c r="AP214" s="57">
        <v>46298.333333333336</v>
      </c>
      <c r="AR214" t="s">
        <v>14</v>
      </c>
      <c r="AS214" t="s">
        <v>565</v>
      </c>
      <c r="AT214" t="s">
        <v>230</v>
      </c>
      <c r="AV214" t="s">
        <v>2561</v>
      </c>
      <c r="AW214" t="s">
        <v>882</v>
      </c>
      <c r="AX214" t="s">
        <v>222</v>
      </c>
      <c r="BA214" s="57">
        <v>46298.333333333336</v>
      </c>
      <c r="BB214" t="s">
        <v>1533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MALANG</v>
      </c>
    </row>
    <row r="215" spans="1:61">
      <c r="A215">
        <v>214</v>
      </c>
      <c r="B215">
        <v>1002622457</v>
      </c>
      <c r="C215">
        <v>3</v>
      </c>
      <c r="D215" t="s">
        <v>38</v>
      </c>
      <c r="E215">
        <v>5</v>
      </c>
      <c r="F215" t="s">
        <v>247</v>
      </c>
      <c r="G215" t="s">
        <v>91</v>
      </c>
      <c r="H215" t="s">
        <v>512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46300.567407407405</v>
      </c>
      <c r="P215" s="57">
        <v>46300.737083333333</v>
      </c>
      <c r="Q215">
        <v>69402682</v>
      </c>
      <c r="S215">
        <v>152712204736</v>
      </c>
      <c r="T215" t="s">
        <v>1529</v>
      </c>
      <c r="U215" t="s">
        <v>2562</v>
      </c>
      <c r="V215" t="s">
        <v>2563</v>
      </c>
      <c r="Z215">
        <v>112.77079580038</v>
      </c>
      <c r="AA215">
        <v>-8.2404786967026897</v>
      </c>
      <c r="AB215" t="s">
        <v>1532</v>
      </c>
      <c r="AC215" t="s">
        <v>229</v>
      </c>
      <c r="AL215" t="s">
        <v>217</v>
      </c>
      <c r="AM215" t="s">
        <v>2564</v>
      </c>
      <c r="AN215" t="s">
        <v>6</v>
      </c>
      <c r="AO215" s="57">
        <v>46152.569618055553</v>
      </c>
      <c r="AR215" t="s">
        <v>218</v>
      </c>
      <c r="AS215" t="s">
        <v>565</v>
      </c>
      <c r="AT215" t="s">
        <v>230</v>
      </c>
      <c r="AU215">
        <v>20261005</v>
      </c>
      <c r="AV215" t="s">
        <v>221</v>
      </c>
      <c r="AW215" t="s">
        <v>540</v>
      </c>
      <c r="AX215" t="s">
        <v>222</v>
      </c>
      <c r="BA215" s="57">
        <v>46300.291666666664</v>
      </c>
      <c r="BB215" t="s">
        <v>2564</v>
      </c>
      <c r="BC215">
        <v>2026</v>
      </c>
      <c r="BD215">
        <v>10</v>
      </c>
      <c r="BE215">
        <v>5</v>
      </c>
      <c r="BF215" s="6">
        <f t="shared" si="9"/>
        <v>46300</v>
      </c>
      <c r="BG215">
        <f t="shared" si="10"/>
        <v>-0.29166666666424135</v>
      </c>
      <c r="BH215" t="str">
        <f t="shared" si="11"/>
        <v>COMPLY</v>
      </c>
      <c r="BI215" t="str">
        <f>VLOOKUP(H215,Sheet2!$A$1:$B$270,2,FALSE)</f>
        <v>MALANG</v>
      </c>
    </row>
    <row r="216" spans="1:61">
      <c r="A216">
        <v>215</v>
      </c>
      <c r="B216">
        <v>1002639776</v>
      </c>
      <c r="C216">
        <v>3</v>
      </c>
      <c r="D216" t="s">
        <v>38</v>
      </c>
      <c r="E216">
        <v>5</v>
      </c>
      <c r="F216" t="s">
        <v>247</v>
      </c>
      <c r="G216" t="s">
        <v>91</v>
      </c>
      <c r="H216" t="s">
        <v>512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46311.44767361111</v>
      </c>
      <c r="P216" s="57">
        <v>46312.700428240743</v>
      </c>
      <c r="Q216">
        <v>69411312</v>
      </c>
      <c r="S216">
        <v>152712204193</v>
      </c>
      <c r="T216" t="s">
        <v>8060</v>
      </c>
      <c r="U216" t="s">
        <v>8061</v>
      </c>
      <c r="V216" t="s">
        <v>8062</v>
      </c>
      <c r="Z216">
        <v>112.76102299999999</v>
      </c>
      <c r="AA216">
        <v>-8.2554569999999998</v>
      </c>
      <c r="AB216" t="s">
        <v>8063</v>
      </c>
      <c r="AC216" t="s">
        <v>235</v>
      </c>
      <c r="AL216" t="s">
        <v>217</v>
      </c>
      <c r="AM216" t="s">
        <v>8064</v>
      </c>
      <c r="AN216" t="s">
        <v>6</v>
      </c>
      <c r="AO216" t="s">
        <v>8065</v>
      </c>
      <c r="AP216" s="57">
        <v>46312.333333333336</v>
      </c>
      <c r="AR216" t="s">
        <v>218</v>
      </c>
      <c r="AS216" t="s">
        <v>565</v>
      </c>
      <c r="AT216" t="s">
        <v>230</v>
      </c>
      <c r="AU216">
        <v>20261017</v>
      </c>
      <c r="AV216" t="s">
        <v>221</v>
      </c>
      <c r="AW216" t="s">
        <v>1767</v>
      </c>
      <c r="AX216" t="s">
        <v>222</v>
      </c>
      <c r="BA216" s="57">
        <v>46312.333333333336</v>
      </c>
      <c r="BB216" t="s">
        <v>8064</v>
      </c>
      <c r="BC216">
        <v>2026</v>
      </c>
      <c r="BD216">
        <v>10</v>
      </c>
      <c r="BE216">
        <v>17</v>
      </c>
      <c r="BF216" s="6">
        <f t="shared" si="9"/>
        <v>46312</v>
      </c>
      <c r="BG216">
        <f t="shared" si="10"/>
        <v>-0.33333333333575865</v>
      </c>
      <c r="BH216" t="str">
        <f t="shared" si="11"/>
        <v>COMPLY</v>
      </c>
      <c r="BI216" t="str">
        <f>VLOOKUP(H216,Sheet2!$A$1:$B$270,2,FALSE)</f>
        <v>MALANG</v>
      </c>
    </row>
    <row r="217" spans="1:61">
      <c r="A217">
        <v>216</v>
      </c>
      <c r="B217">
        <v>1002646274</v>
      </c>
      <c r="C217">
        <v>3</v>
      </c>
      <c r="D217" t="s">
        <v>38</v>
      </c>
      <c r="E217">
        <v>5</v>
      </c>
      <c r="F217" t="s">
        <v>247</v>
      </c>
      <c r="G217" t="s">
        <v>91</v>
      </c>
      <c r="H217" t="s">
        <v>512</v>
      </c>
      <c r="I217" t="s">
        <v>212</v>
      </c>
      <c r="J217" t="s">
        <v>213</v>
      </c>
      <c r="K217" t="s">
        <v>149</v>
      </c>
      <c r="L217" t="s">
        <v>214</v>
      </c>
      <c r="M217" t="s">
        <v>279</v>
      </c>
      <c r="N217" t="s">
        <v>215</v>
      </c>
      <c r="O217" s="57">
        <v>46315.72550925926</v>
      </c>
      <c r="P217" s="57">
        <v>46316.241712962961</v>
      </c>
      <c r="Q217">
        <v>69414043</v>
      </c>
      <c r="S217">
        <v>152712204917</v>
      </c>
      <c r="T217" t="s">
        <v>10183</v>
      </c>
      <c r="U217" t="s">
        <v>10184</v>
      </c>
      <c r="V217" t="s">
        <v>10185</v>
      </c>
      <c r="Z217">
        <v>112.88453560000001</v>
      </c>
      <c r="AA217">
        <v>-8.3707551999999996</v>
      </c>
      <c r="AB217" t="s">
        <v>10186</v>
      </c>
      <c r="AC217" t="s">
        <v>235</v>
      </c>
      <c r="AL217" t="s">
        <v>217</v>
      </c>
      <c r="AM217" t="s">
        <v>10187</v>
      </c>
      <c r="AN217" t="s">
        <v>6</v>
      </c>
      <c r="AO217" t="s">
        <v>10188</v>
      </c>
      <c r="AP217" s="57">
        <v>46316.625</v>
      </c>
      <c r="AR217" t="s">
        <v>239</v>
      </c>
      <c r="AS217" t="s">
        <v>565</v>
      </c>
      <c r="AT217" t="s">
        <v>342</v>
      </c>
      <c r="AV217" t="s">
        <v>799</v>
      </c>
      <c r="AW217" t="s">
        <v>1699</v>
      </c>
      <c r="AX217" t="s">
        <v>222</v>
      </c>
      <c r="BA217" s="57">
        <v>46316.625</v>
      </c>
      <c r="BB217" t="s">
        <v>10187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MALANG</v>
      </c>
    </row>
    <row r="218" spans="1:61">
      <c r="A218">
        <v>217</v>
      </c>
      <c r="B218">
        <v>1002621409</v>
      </c>
      <c r="C218">
        <v>3</v>
      </c>
      <c r="D218" t="s">
        <v>38</v>
      </c>
      <c r="E218">
        <v>5</v>
      </c>
      <c r="F218" t="s">
        <v>247</v>
      </c>
      <c r="G218" t="s">
        <v>91</v>
      </c>
      <c r="H218" t="s">
        <v>410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46299.584444444445</v>
      </c>
      <c r="P218" s="57">
        <v>46300.720891203702</v>
      </c>
      <c r="Q218">
        <v>69403909</v>
      </c>
      <c r="S218">
        <v>152715213491</v>
      </c>
      <c r="T218" t="s">
        <v>1534</v>
      </c>
      <c r="U218" t="s">
        <v>1535</v>
      </c>
      <c r="V218" t="s">
        <v>1536</v>
      </c>
      <c r="Z218">
        <v>112.618283712253</v>
      </c>
      <c r="AA218">
        <v>-8.19984535891885</v>
      </c>
      <c r="AB218" t="s">
        <v>1537</v>
      </c>
      <c r="AC218" t="s">
        <v>235</v>
      </c>
      <c r="AL218" t="s">
        <v>217</v>
      </c>
      <c r="AM218" t="s">
        <v>1538</v>
      </c>
      <c r="AN218" t="s">
        <v>6</v>
      </c>
      <c r="AO218" s="57">
        <v>46122.590717592589</v>
      </c>
      <c r="AP218" s="57">
        <v>46300.458333333336</v>
      </c>
      <c r="AR218" t="s">
        <v>218</v>
      </c>
      <c r="AS218" t="s">
        <v>565</v>
      </c>
      <c r="AT218" t="s">
        <v>230</v>
      </c>
      <c r="AU218">
        <v>20261005</v>
      </c>
      <c r="AV218" t="s">
        <v>221</v>
      </c>
      <c r="AW218" t="s">
        <v>877</v>
      </c>
      <c r="AX218" t="s">
        <v>222</v>
      </c>
      <c r="BA218" s="57">
        <v>46300.458333333336</v>
      </c>
      <c r="BB218" t="s">
        <v>1538</v>
      </c>
      <c r="BC218">
        <v>2026</v>
      </c>
      <c r="BD218">
        <v>10</v>
      </c>
      <c r="BE218">
        <v>5</v>
      </c>
      <c r="BF218" s="6">
        <f t="shared" si="9"/>
        <v>46300</v>
      </c>
      <c r="BG218">
        <f t="shared" si="10"/>
        <v>-0.45833333333575865</v>
      </c>
      <c r="BH218" t="str">
        <f t="shared" si="11"/>
        <v>COMPLY</v>
      </c>
      <c r="BI218" t="str">
        <f>VLOOKUP(H218,Sheet2!$A$1:$B$270,2,FALSE)</f>
        <v>MALANG</v>
      </c>
    </row>
    <row r="219" spans="1:61">
      <c r="A219">
        <v>218</v>
      </c>
      <c r="B219">
        <v>1002641390</v>
      </c>
      <c r="C219">
        <v>3</v>
      </c>
      <c r="D219" t="s">
        <v>38</v>
      </c>
      <c r="E219">
        <v>5</v>
      </c>
      <c r="F219" t="s">
        <v>247</v>
      </c>
      <c r="G219" t="s">
        <v>91</v>
      </c>
      <c r="H219" t="s">
        <v>410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46312.567766203705</v>
      </c>
      <c r="P219" s="57">
        <v>46312.829699074071</v>
      </c>
      <c r="Q219">
        <v>69412073</v>
      </c>
      <c r="S219">
        <v>152715213846</v>
      </c>
      <c r="T219" t="s">
        <v>8066</v>
      </c>
      <c r="U219" t="s">
        <v>8067</v>
      </c>
      <c r="V219" t="s">
        <v>8068</v>
      </c>
      <c r="Z219">
        <v>112.619024889217</v>
      </c>
      <c r="AA219">
        <v>-8.1859296420815397</v>
      </c>
      <c r="AB219" t="s">
        <v>8069</v>
      </c>
      <c r="AC219" t="s">
        <v>235</v>
      </c>
      <c r="AL219" t="s">
        <v>217</v>
      </c>
      <c r="AM219" t="s">
        <v>8070</v>
      </c>
      <c r="AN219" t="s">
        <v>6</v>
      </c>
      <c r="AO219" t="s">
        <v>8071</v>
      </c>
      <c r="AP219" s="57">
        <v>46313.458333333336</v>
      </c>
      <c r="AR219" t="s">
        <v>218</v>
      </c>
      <c r="AS219" t="s">
        <v>565</v>
      </c>
      <c r="AT219" t="s">
        <v>220</v>
      </c>
      <c r="AU219">
        <v>20261017</v>
      </c>
      <c r="AV219" t="s">
        <v>221</v>
      </c>
      <c r="AW219" t="s">
        <v>5042</v>
      </c>
      <c r="AX219" t="s">
        <v>222</v>
      </c>
      <c r="BA219" s="57">
        <v>46313.458333333336</v>
      </c>
      <c r="BB219" t="s">
        <v>8070</v>
      </c>
      <c r="BC219">
        <v>2026</v>
      </c>
      <c r="BD219">
        <v>10</v>
      </c>
      <c r="BE219">
        <v>17</v>
      </c>
      <c r="BF219" s="6">
        <f t="shared" si="9"/>
        <v>46312</v>
      </c>
      <c r="BG219">
        <f t="shared" si="10"/>
        <v>-1.4583333333357587</v>
      </c>
      <c r="BH219" t="str">
        <f t="shared" si="11"/>
        <v>COMPLY</v>
      </c>
      <c r="BI219" t="str">
        <f>VLOOKUP(H219,Sheet2!$A$1:$B$270,2,FALSE)</f>
        <v>MALANG</v>
      </c>
    </row>
    <row r="220" spans="1:61">
      <c r="A220">
        <v>219</v>
      </c>
      <c r="B220">
        <v>1002642058</v>
      </c>
      <c r="C220">
        <v>3</v>
      </c>
      <c r="D220" t="s">
        <v>38</v>
      </c>
      <c r="E220">
        <v>5</v>
      </c>
      <c r="F220" t="s">
        <v>247</v>
      </c>
      <c r="G220" t="s">
        <v>91</v>
      </c>
      <c r="H220" t="s">
        <v>410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46313.805949074071</v>
      </c>
      <c r="P220" s="57">
        <v>46314.538240740738</v>
      </c>
      <c r="Q220">
        <v>69412499</v>
      </c>
      <c r="S220">
        <v>152715213504</v>
      </c>
      <c r="T220" t="s">
        <v>8072</v>
      </c>
      <c r="U220" t="s">
        <v>8073</v>
      </c>
      <c r="V220" t="s">
        <v>8074</v>
      </c>
      <c r="Z220">
        <v>112.644526</v>
      </c>
      <c r="AA220">
        <v>-8.1721120999999997</v>
      </c>
      <c r="AB220" t="s">
        <v>8075</v>
      </c>
      <c r="AC220" t="s">
        <v>235</v>
      </c>
      <c r="AL220" t="s">
        <v>217</v>
      </c>
      <c r="AM220" t="s">
        <v>8076</v>
      </c>
      <c r="AN220" t="s">
        <v>6</v>
      </c>
      <c r="AO220" t="s">
        <v>8077</v>
      </c>
      <c r="AP220" s="57">
        <v>46315.333333333336</v>
      </c>
      <c r="AR220" t="s">
        <v>218</v>
      </c>
      <c r="AS220" t="s">
        <v>565</v>
      </c>
      <c r="AT220" t="s">
        <v>230</v>
      </c>
      <c r="AU220">
        <v>20261019</v>
      </c>
      <c r="AV220" t="s">
        <v>221</v>
      </c>
      <c r="AW220" t="s">
        <v>879</v>
      </c>
      <c r="AX220" t="s">
        <v>222</v>
      </c>
      <c r="BA220" s="57">
        <v>46315.333333333336</v>
      </c>
      <c r="BB220" t="s">
        <v>8076</v>
      </c>
      <c r="BC220">
        <v>2026</v>
      </c>
      <c r="BD220">
        <v>10</v>
      </c>
      <c r="BE220">
        <v>19</v>
      </c>
      <c r="BF220" s="6">
        <f t="shared" si="9"/>
        <v>46314</v>
      </c>
      <c r="BG220">
        <f t="shared" si="10"/>
        <v>-1.3333333333357587</v>
      </c>
      <c r="BH220" t="str">
        <f t="shared" si="11"/>
        <v>COMPLY</v>
      </c>
      <c r="BI220" t="str">
        <f>VLOOKUP(H220,Sheet2!$A$1:$B$270,2,FALSE)</f>
        <v>MALANG</v>
      </c>
    </row>
    <row r="221" spans="1:61">
      <c r="A221">
        <v>220</v>
      </c>
      <c r="B221">
        <v>1002640851</v>
      </c>
      <c r="C221">
        <v>3</v>
      </c>
      <c r="D221" t="s">
        <v>38</v>
      </c>
      <c r="E221">
        <v>5</v>
      </c>
      <c r="F221" t="s">
        <v>247</v>
      </c>
      <c r="G221" t="s">
        <v>91</v>
      </c>
      <c r="H221" t="s">
        <v>429</v>
      </c>
      <c r="I221" t="s">
        <v>212</v>
      </c>
      <c r="J221" t="s">
        <v>213</v>
      </c>
      <c r="K221" t="s">
        <v>149</v>
      </c>
      <c r="L221" t="s">
        <v>214</v>
      </c>
      <c r="M221" t="s">
        <v>1400</v>
      </c>
      <c r="N221" t="s">
        <v>215</v>
      </c>
      <c r="O221" s="57">
        <v>46311.726851851854</v>
      </c>
      <c r="P221" s="57">
        <v>46315.548449074071</v>
      </c>
      <c r="Q221">
        <v>69411800</v>
      </c>
      <c r="S221">
        <v>152728200594</v>
      </c>
      <c r="T221" t="s">
        <v>8078</v>
      </c>
      <c r="U221" t="s">
        <v>8079</v>
      </c>
      <c r="V221" t="s">
        <v>8080</v>
      </c>
      <c r="Z221">
        <v>112.7531103</v>
      </c>
      <c r="AA221">
        <v>-8.3518215999999992</v>
      </c>
      <c r="AB221" t="s">
        <v>8081</v>
      </c>
      <c r="AC221" t="s">
        <v>235</v>
      </c>
      <c r="AL221" t="s">
        <v>217</v>
      </c>
      <c r="AM221" t="s">
        <v>8082</v>
      </c>
      <c r="AN221" t="s">
        <v>6</v>
      </c>
      <c r="AO221" t="s">
        <v>8083</v>
      </c>
      <c r="AP221" s="57">
        <v>46314.333333333336</v>
      </c>
      <c r="AQ221" t="s">
        <v>1495</v>
      </c>
      <c r="AR221" t="s">
        <v>14</v>
      </c>
      <c r="AS221" t="s">
        <v>565</v>
      </c>
      <c r="AT221" t="s">
        <v>220</v>
      </c>
      <c r="AV221" t="s">
        <v>9485</v>
      </c>
      <c r="AW221" t="s">
        <v>8084</v>
      </c>
      <c r="AX221" t="s">
        <v>222</v>
      </c>
      <c r="BA221" s="57">
        <v>46314.333333333336</v>
      </c>
      <c r="BB221" t="s">
        <v>8082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MALANG</v>
      </c>
    </row>
    <row r="222" spans="1:61">
      <c r="A222">
        <v>221</v>
      </c>
      <c r="B222">
        <v>1002634165</v>
      </c>
      <c r="C222">
        <v>3</v>
      </c>
      <c r="D222" t="s">
        <v>38</v>
      </c>
      <c r="E222">
        <v>5</v>
      </c>
      <c r="F222" t="s">
        <v>247</v>
      </c>
      <c r="G222" t="s">
        <v>91</v>
      </c>
      <c r="H222" t="s">
        <v>429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46308.392766203702</v>
      </c>
      <c r="P222" s="57">
        <v>46308.563263888886</v>
      </c>
      <c r="Q222">
        <v>69409108</v>
      </c>
      <c r="S222">
        <v>152728200589</v>
      </c>
      <c r="T222" t="s">
        <v>5806</v>
      </c>
      <c r="U222" t="s">
        <v>5807</v>
      </c>
      <c r="V222" t="s">
        <v>5808</v>
      </c>
      <c r="Z222">
        <v>112.70215140333799</v>
      </c>
      <c r="AA222">
        <v>-8.2635562184189499</v>
      </c>
      <c r="AB222" t="s">
        <v>5809</v>
      </c>
      <c r="AC222" t="s">
        <v>235</v>
      </c>
      <c r="AL222" t="s">
        <v>217</v>
      </c>
      <c r="AM222" t="s">
        <v>5810</v>
      </c>
      <c r="AN222" t="s">
        <v>6</v>
      </c>
      <c r="AO222" t="s">
        <v>5811</v>
      </c>
      <c r="AP222" s="57">
        <v>46309.333333333336</v>
      </c>
      <c r="AR222" t="s">
        <v>218</v>
      </c>
      <c r="AS222" t="s">
        <v>565</v>
      </c>
      <c r="AT222" t="s">
        <v>342</v>
      </c>
      <c r="AU222">
        <v>20261013</v>
      </c>
      <c r="AV222" t="s">
        <v>221</v>
      </c>
      <c r="AW222" t="s">
        <v>5812</v>
      </c>
      <c r="AX222" t="s">
        <v>222</v>
      </c>
      <c r="BA222" s="57">
        <v>46309.333333333336</v>
      </c>
      <c r="BB222" t="s">
        <v>5810</v>
      </c>
      <c r="BC222">
        <v>2026</v>
      </c>
      <c r="BD222">
        <v>10</v>
      </c>
      <c r="BE222">
        <v>13</v>
      </c>
      <c r="BF222" s="6">
        <f t="shared" si="9"/>
        <v>46308</v>
      </c>
      <c r="BG222">
        <f t="shared" si="10"/>
        <v>-1.3333333333357587</v>
      </c>
      <c r="BH222" t="str">
        <f t="shared" si="11"/>
        <v>COMPLY</v>
      </c>
      <c r="BI222" t="str">
        <f>VLOOKUP(H222,Sheet2!$A$1:$B$270,2,FALSE)</f>
        <v>MALANG</v>
      </c>
    </row>
    <row r="223" spans="1:61">
      <c r="A223">
        <v>222</v>
      </c>
      <c r="B223">
        <v>1002645405</v>
      </c>
      <c r="C223">
        <v>3</v>
      </c>
      <c r="D223" t="s">
        <v>38</v>
      </c>
      <c r="E223">
        <v>5</v>
      </c>
      <c r="F223" t="s">
        <v>247</v>
      </c>
      <c r="G223" t="s">
        <v>91</v>
      </c>
      <c r="H223" t="s">
        <v>429</v>
      </c>
      <c r="I223" t="s">
        <v>212</v>
      </c>
      <c r="J223" t="s">
        <v>213</v>
      </c>
      <c r="K223" t="s">
        <v>149</v>
      </c>
      <c r="M223" t="s">
        <v>76</v>
      </c>
      <c r="N223" t="s">
        <v>215</v>
      </c>
      <c r="O223" s="57">
        <v>46315.548460648148</v>
      </c>
      <c r="P223" s="57">
        <v>46315.611504629633</v>
      </c>
      <c r="Q223">
        <v>69411800</v>
      </c>
      <c r="S223">
        <v>152728200768</v>
      </c>
      <c r="T223" t="s">
        <v>8078</v>
      </c>
      <c r="U223" t="s">
        <v>10189</v>
      </c>
      <c r="V223" t="s">
        <v>10190</v>
      </c>
      <c r="Z223">
        <v>112.752734</v>
      </c>
      <c r="AA223">
        <v>-8.3516771999999992</v>
      </c>
      <c r="AB223" t="s">
        <v>8081</v>
      </c>
      <c r="AC223" t="s">
        <v>229</v>
      </c>
      <c r="AL223" t="s">
        <v>217</v>
      </c>
      <c r="AM223" t="s">
        <v>10191</v>
      </c>
      <c r="AN223" t="s">
        <v>6</v>
      </c>
      <c r="AO223" t="s">
        <v>10192</v>
      </c>
      <c r="AR223" t="s">
        <v>218</v>
      </c>
      <c r="AS223" t="s">
        <v>565</v>
      </c>
      <c r="AT223" t="s">
        <v>220</v>
      </c>
      <c r="AU223">
        <v>20261020</v>
      </c>
      <c r="AV223" t="s">
        <v>221</v>
      </c>
      <c r="AW223" t="s">
        <v>1984</v>
      </c>
      <c r="AX223" t="s">
        <v>222</v>
      </c>
      <c r="BA223" s="57">
        <v>46315.291666666664</v>
      </c>
      <c r="BB223" t="s">
        <v>10191</v>
      </c>
      <c r="BC223">
        <v>2026</v>
      </c>
      <c r="BD223">
        <v>10</v>
      </c>
      <c r="BE223">
        <v>20</v>
      </c>
      <c r="BF223" s="6">
        <f t="shared" si="9"/>
        <v>46315</v>
      </c>
      <c r="BG223">
        <f t="shared" si="10"/>
        <v>-0.29166666666424135</v>
      </c>
      <c r="BH223" t="str">
        <f t="shared" si="11"/>
        <v>COMPLY</v>
      </c>
      <c r="BI223" t="str">
        <f>VLOOKUP(H223,Sheet2!$A$1:$B$270,2,FALSE)</f>
        <v>MALANG</v>
      </c>
    </row>
    <row r="224" spans="1:61">
      <c r="A224">
        <v>223</v>
      </c>
      <c r="B224">
        <v>1002631808</v>
      </c>
      <c r="C224">
        <v>3</v>
      </c>
      <c r="D224" t="s">
        <v>38</v>
      </c>
      <c r="E224">
        <v>5</v>
      </c>
      <c r="F224" t="s">
        <v>247</v>
      </c>
      <c r="G224" t="s">
        <v>91</v>
      </c>
      <c r="H224" t="s">
        <v>334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46306.809479166666</v>
      </c>
      <c r="P224" s="57">
        <v>46307.514108796298</v>
      </c>
      <c r="Q224">
        <v>69408270</v>
      </c>
      <c r="S224">
        <v>152716203966</v>
      </c>
      <c r="T224" t="s">
        <v>4910</v>
      </c>
      <c r="U224" t="s">
        <v>4911</v>
      </c>
      <c r="V224" t="s">
        <v>4912</v>
      </c>
      <c r="Z224">
        <v>112.46913410000001</v>
      </c>
      <c r="AA224">
        <v>-8.1598843999999993</v>
      </c>
      <c r="AB224" t="s">
        <v>4913</v>
      </c>
      <c r="AC224" t="s">
        <v>235</v>
      </c>
      <c r="AL224" t="s">
        <v>217</v>
      </c>
      <c r="AM224" t="s">
        <v>4914</v>
      </c>
      <c r="AN224" t="s">
        <v>6</v>
      </c>
      <c r="AO224" s="57">
        <v>46336.819699074076</v>
      </c>
      <c r="AP224" s="57">
        <v>46308.333333333336</v>
      </c>
      <c r="AR224" t="s">
        <v>218</v>
      </c>
      <c r="AS224" t="s">
        <v>91</v>
      </c>
      <c r="AT224" t="s">
        <v>230</v>
      </c>
      <c r="AU224">
        <v>20261012</v>
      </c>
      <c r="AV224" t="s">
        <v>221</v>
      </c>
      <c r="AW224" t="s">
        <v>876</v>
      </c>
      <c r="AX224" t="s">
        <v>222</v>
      </c>
      <c r="BA224" s="57">
        <v>46308.333333333336</v>
      </c>
      <c r="BB224" t="s">
        <v>4914</v>
      </c>
      <c r="BC224">
        <v>2026</v>
      </c>
      <c r="BD224">
        <v>10</v>
      </c>
      <c r="BE224">
        <v>12</v>
      </c>
      <c r="BF224" s="6">
        <f t="shared" si="9"/>
        <v>46307</v>
      </c>
      <c r="BG224">
        <f t="shared" si="10"/>
        <v>-1.3333333333357587</v>
      </c>
      <c r="BH224" t="str">
        <f t="shared" si="11"/>
        <v>COMPLY</v>
      </c>
      <c r="BI224" t="str">
        <f>VLOOKUP(H224,Sheet2!$A$1:$B$270,2,FALSE)</f>
        <v>MALANG</v>
      </c>
    </row>
    <row r="225" spans="1:61">
      <c r="A225">
        <v>224</v>
      </c>
      <c r="B225">
        <v>1002632776</v>
      </c>
      <c r="C225">
        <v>3</v>
      </c>
      <c r="D225" t="s">
        <v>38</v>
      </c>
      <c r="E225">
        <v>5</v>
      </c>
      <c r="F225" t="s">
        <v>247</v>
      </c>
      <c r="G225" t="s">
        <v>91</v>
      </c>
      <c r="H225" t="s">
        <v>334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46307.517824074072</v>
      </c>
      <c r="P225" s="57">
        <v>46307.686701388891</v>
      </c>
      <c r="Q225">
        <v>69408609</v>
      </c>
      <c r="S225">
        <v>152716203967</v>
      </c>
      <c r="T225" t="s">
        <v>5813</v>
      </c>
      <c r="U225" t="s">
        <v>5814</v>
      </c>
      <c r="V225" t="s">
        <v>5815</v>
      </c>
      <c r="Z225">
        <v>112.505558730514</v>
      </c>
      <c r="AA225">
        <v>-8.1142372162382905</v>
      </c>
      <c r="AB225" t="s">
        <v>5816</v>
      </c>
      <c r="AC225" t="s">
        <v>235</v>
      </c>
      <c r="AL225" t="s">
        <v>217</v>
      </c>
      <c r="AM225" t="s">
        <v>5817</v>
      </c>
      <c r="AN225" t="s">
        <v>6</v>
      </c>
      <c r="AO225" s="57">
        <v>46366.538518518515</v>
      </c>
      <c r="AP225" s="57">
        <v>46308.458333333336</v>
      </c>
      <c r="AR225" t="s">
        <v>218</v>
      </c>
      <c r="AS225" t="s">
        <v>91</v>
      </c>
      <c r="AT225" t="s">
        <v>342</v>
      </c>
      <c r="AU225">
        <v>20261012</v>
      </c>
      <c r="AV225" t="s">
        <v>221</v>
      </c>
      <c r="AW225" t="s">
        <v>5818</v>
      </c>
      <c r="AX225" t="s">
        <v>222</v>
      </c>
      <c r="BA225" s="57">
        <v>46308.458333333336</v>
      </c>
      <c r="BB225" t="s">
        <v>5817</v>
      </c>
      <c r="BC225">
        <v>2026</v>
      </c>
      <c r="BD225">
        <v>10</v>
      </c>
      <c r="BE225">
        <v>12</v>
      </c>
      <c r="BF225" s="6">
        <f t="shared" si="9"/>
        <v>46307</v>
      </c>
      <c r="BG225">
        <f t="shared" si="10"/>
        <v>-1.4583333333357587</v>
      </c>
      <c r="BH225" t="str">
        <f t="shared" si="11"/>
        <v>COMPLY</v>
      </c>
      <c r="BI225" t="str">
        <f>VLOOKUP(H225,Sheet2!$A$1:$B$270,2,FALSE)</f>
        <v>MALANG</v>
      </c>
    </row>
    <row r="226" spans="1:61">
      <c r="A226">
        <v>225</v>
      </c>
      <c r="B226">
        <v>1002619454</v>
      </c>
      <c r="C226">
        <v>3</v>
      </c>
      <c r="D226" t="s">
        <v>38</v>
      </c>
      <c r="E226">
        <v>5</v>
      </c>
      <c r="F226" t="s">
        <v>247</v>
      </c>
      <c r="G226" t="s">
        <v>91</v>
      </c>
      <c r="H226" t="s">
        <v>421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46297.459953703707</v>
      </c>
      <c r="P226" s="57">
        <v>46300.691400462965</v>
      </c>
      <c r="Q226">
        <v>69402913</v>
      </c>
      <c r="S226">
        <v>152713217331</v>
      </c>
      <c r="T226" t="s">
        <v>1539</v>
      </c>
      <c r="U226" t="s">
        <v>1540</v>
      </c>
      <c r="V226" t="s">
        <v>1541</v>
      </c>
      <c r="Z226">
        <v>112.68666690000001</v>
      </c>
      <c r="AA226">
        <v>-8.1776052999999997</v>
      </c>
      <c r="AB226" t="s">
        <v>1542</v>
      </c>
      <c r="AC226" t="s">
        <v>229</v>
      </c>
      <c r="AL226" t="s">
        <v>217</v>
      </c>
      <c r="AM226" t="s">
        <v>1543</v>
      </c>
      <c r="AN226" t="s">
        <v>6</v>
      </c>
      <c r="AO226" s="57">
        <v>46063.466053240743</v>
      </c>
      <c r="AP226" s="57">
        <v>46300.333333333336</v>
      </c>
      <c r="AR226" t="s">
        <v>218</v>
      </c>
      <c r="AS226" t="s">
        <v>565</v>
      </c>
      <c r="AT226" t="s">
        <v>230</v>
      </c>
      <c r="AU226">
        <v>20261005</v>
      </c>
      <c r="AV226" t="s">
        <v>221</v>
      </c>
      <c r="AW226" t="s">
        <v>540</v>
      </c>
      <c r="AX226" t="s">
        <v>222</v>
      </c>
      <c r="BA226" s="57">
        <v>46300.333333333336</v>
      </c>
      <c r="BB226" t="s">
        <v>1543</v>
      </c>
      <c r="BC226">
        <v>2026</v>
      </c>
      <c r="BD226">
        <v>10</v>
      </c>
      <c r="BE226">
        <v>5</v>
      </c>
      <c r="BF226" s="6">
        <f t="shared" si="9"/>
        <v>46300</v>
      </c>
      <c r="BG226">
        <f t="shared" si="10"/>
        <v>-0.33333333333575865</v>
      </c>
      <c r="BH226" t="str">
        <f t="shared" si="11"/>
        <v>COMPLY</v>
      </c>
      <c r="BI226" t="str">
        <f>VLOOKUP(H226,Sheet2!$A$1:$B$270,2,FALSE)</f>
        <v>MALANG</v>
      </c>
    </row>
    <row r="227" spans="1:61">
      <c r="A227">
        <v>226</v>
      </c>
      <c r="B227">
        <v>1002633053</v>
      </c>
      <c r="C227">
        <v>3</v>
      </c>
      <c r="D227" t="s">
        <v>38</v>
      </c>
      <c r="E227">
        <v>5</v>
      </c>
      <c r="F227" t="s">
        <v>247</v>
      </c>
      <c r="G227" t="s">
        <v>91</v>
      </c>
      <c r="H227" t="s">
        <v>421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46307.582418981481</v>
      </c>
      <c r="P227" s="57">
        <v>46308.260937500003</v>
      </c>
      <c r="Q227">
        <v>69408675</v>
      </c>
      <c r="S227">
        <v>152713217162</v>
      </c>
      <c r="T227" t="s">
        <v>5819</v>
      </c>
      <c r="U227" t="s">
        <v>5820</v>
      </c>
      <c r="V227" t="s">
        <v>5821</v>
      </c>
      <c r="Z227">
        <v>112.6828005</v>
      </c>
      <c r="AA227">
        <v>-8.0969306000000003</v>
      </c>
      <c r="AB227" t="s">
        <v>5822</v>
      </c>
      <c r="AC227" t="s">
        <v>235</v>
      </c>
      <c r="AL227" t="s">
        <v>217</v>
      </c>
      <c r="AM227" t="s">
        <v>5823</v>
      </c>
      <c r="AN227" t="s">
        <v>6</v>
      </c>
      <c r="AO227" s="57">
        <v>46366.584814814814</v>
      </c>
      <c r="AP227" s="57">
        <v>46308.458333333336</v>
      </c>
      <c r="AR227" t="s">
        <v>218</v>
      </c>
      <c r="AS227" t="s">
        <v>565</v>
      </c>
      <c r="AT227" t="s">
        <v>230</v>
      </c>
      <c r="AU227">
        <v>20261013</v>
      </c>
      <c r="AV227" t="s">
        <v>221</v>
      </c>
      <c r="AW227" t="s">
        <v>875</v>
      </c>
      <c r="AX227" t="s">
        <v>222</v>
      </c>
      <c r="BA227" s="57">
        <v>46308.458333333336</v>
      </c>
      <c r="BB227" t="s">
        <v>5823</v>
      </c>
      <c r="BC227">
        <v>2026</v>
      </c>
      <c r="BD227">
        <v>10</v>
      </c>
      <c r="BE227">
        <v>13</v>
      </c>
      <c r="BF227" s="6">
        <f t="shared" si="9"/>
        <v>46308</v>
      </c>
      <c r="BG227">
        <f t="shared" si="10"/>
        <v>-0.45833333333575865</v>
      </c>
      <c r="BH227" t="str">
        <f t="shared" si="11"/>
        <v>COMPLY</v>
      </c>
      <c r="BI227" t="str">
        <f>VLOOKUP(H227,Sheet2!$A$1:$B$270,2,FALSE)</f>
        <v>MALANG</v>
      </c>
    </row>
    <row r="228" spans="1:61">
      <c r="A228">
        <v>227</v>
      </c>
      <c r="B228">
        <v>1002639601</v>
      </c>
      <c r="C228">
        <v>3</v>
      </c>
      <c r="D228" t="s">
        <v>38</v>
      </c>
      <c r="E228">
        <v>5</v>
      </c>
      <c r="F228" t="s">
        <v>247</v>
      </c>
      <c r="G228" t="s">
        <v>91</v>
      </c>
      <c r="H228" t="s">
        <v>421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46311.410138888888</v>
      </c>
      <c r="P228" s="57">
        <v>46313.483888888892</v>
      </c>
      <c r="Q228">
        <v>69411211</v>
      </c>
      <c r="S228">
        <v>152713217343</v>
      </c>
      <c r="T228" t="s">
        <v>8085</v>
      </c>
      <c r="U228" t="s">
        <v>8086</v>
      </c>
      <c r="V228" t="s">
        <v>8087</v>
      </c>
      <c r="Z228">
        <v>112.675539422478</v>
      </c>
      <c r="AA228">
        <v>-8.1650061344567195</v>
      </c>
      <c r="AB228" t="s">
        <v>8088</v>
      </c>
      <c r="AC228" t="s">
        <v>235</v>
      </c>
      <c r="AL228" t="s">
        <v>217</v>
      </c>
      <c r="AM228" t="s">
        <v>8089</v>
      </c>
      <c r="AN228" t="s">
        <v>6</v>
      </c>
      <c r="AO228" t="s">
        <v>7978</v>
      </c>
      <c r="AP228" s="57">
        <v>46312.333333333336</v>
      </c>
      <c r="AR228" t="s">
        <v>218</v>
      </c>
      <c r="AS228" t="s">
        <v>565</v>
      </c>
      <c r="AT228" t="s">
        <v>220</v>
      </c>
      <c r="AU228">
        <v>20261018</v>
      </c>
      <c r="AV228" t="s">
        <v>221</v>
      </c>
      <c r="AW228" t="s">
        <v>869</v>
      </c>
      <c r="AX228" t="s">
        <v>222</v>
      </c>
      <c r="BA228" s="57">
        <v>46312.333333333336</v>
      </c>
      <c r="BB228" t="s">
        <v>8089</v>
      </c>
      <c r="BC228">
        <v>2026</v>
      </c>
      <c r="BD228">
        <v>10</v>
      </c>
      <c r="BE228">
        <v>18</v>
      </c>
      <c r="BF228" s="6">
        <f t="shared" si="9"/>
        <v>46313</v>
      </c>
      <c r="BG228">
        <f t="shared" si="10"/>
        <v>0.66666666666424135</v>
      </c>
      <c r="BH228" t="str">
        <f t="shared" si="11"/>
        <v>COMPLY</v>
      </c>
      <c r="BI228" t="str">
        <f>VLOOKUP(H228,Sheet2!$A$1:$B$270,2,FALSE)</f>
        <v>MALANG</v>
      </c>
    </row>
    <row r="229" spans="1:61">
      <c r="A229">
        <v>228</v>
      </c>
      <c r="B229">
        <v>1002639954</v>
      </c>
      <c r="C229">
        <v>3</v>
      </c>
      <c r="D229" t="s">
        <v>38</v>
      </c>
      <c r="E229">
        <v>5</v>
      </c>
      <c r="F229" t="s">
        <v>247</v>
      </c>
      <c r="G229" t="s">
        <v>91</v>
      </c>
      <c r="H229" t="s">
        <v>434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46311.483055555553</v>
      </c>
      <c r="P229" s="57">
        <v>46311.699143518519</v>
      </c>
      <c r="Q229">
        <v>69411393</v>
      </c>
      <c r="S229">
        <v>152708212148</v>
      </c>
      <c r="T229" t="s">
        <v>8090</v>
      </c>
      <c r="U229" t="s">
        <v>8091</v>
      </c>
      <c r="V229" t="s">
        <v>8092</v>
      </c>
      <c r="Z229">
        <v>112.642477</v>
      </c>
      <c r="AA229">
        <v>-8.0007380000000001</v>
      </c>
      <c r="AB229" t="s">
        <v>8093</v>
      </c>
      <c r="AC229" t="s">
        <v>235</v>
      </c>
      <c r="AL229" t="s">
        <v>217</v>
      </c>
      <c r="AM229" t="s">
        <v>8094</v>
      </c>
      <c r="AN229" t="s">
        <v>6</v>
      </c>
      <c r="AO229" t="s">
        <v>8095</v>
      </c>
      <c r="AP229" s="57">
        <v>46312.333333333336</v>
      </c>
      <c r="AR229" t="s">
        <v>218</v>
      </c>
      <c r="AS229" t="s">
        <v>570</v>
      </c>
      <c r="AT229" t="s">
        <v>230</v>
      </c>
      <c r="AU229">
        <v>20261016</v>
      </c>
      <c r="AV229" t="s">
        <v>221</v>
      </c>
      <c r="AW229" t="s">
        <v>923</v>
      </c>
      <c r="AX229" t="s">
        <v>222</v>
      </c>
      <c r="BA229" s="57">
        <v>46312.333333333336</v>
      </c>
      <c r="BB229" t="s">
        <v>8094</v>
      </c>
      <c r="BC229">
        <v>2026</v>
      </c>
      <c r="BD229">
        <v>10</v>
      </c>
      <c r="BE229">
        <v>16</v>
      </c>
      <c r="BF229" s="6">
        <f t="shared" si="9"/>
        <v>46311</v>
      </c>
      <c r="BG229">
        <f t="shared" si="10"/>
        <v>-1.3333333333357587</v>
      </c>
      <c r="BH229" t="str">
        <f t="shared" si="11"/>
        <v>COMPLY</v>
      </c>
      <c r="BI229" t="str">
        <f>VLOOKUP(H229,Sheet2!$A$1:$B$270,2,FALSE)</f>
        <v>MALANG</v>
      </c>
    </row>
    <row r="230" spans="1:61">
      <c r="A230">
        <v>229</v>
      </c>
      <c r="B230">
        <v>1002629159</v>
      </c>
      <c r="C230">
        <v>3</v>
      </c>
      <c r="D230" t="s">
        <v>38</v>
      </c>
      <c r="E230">
        <v>5</v>
      </c>
      <c r="F230" t="s">
        <v>247</v>
      </c>
      <c r="G230" t="s">
        <v>91</v>
      </c>
      <c r="H230" t="s">
        <v>322</v>
      </c>
      <c r="I230" t="s">
        <v>212</v>
      </c>
      <c r="J230" t="s">
        <v>213</v>
      </c>
      <c r="K230" t="s">
        <v>149</v>
      </c>
      <c r="L230" t="s">
        <v>214</v>
      </c>
      <c r="M230" t="s">
        <v>1400</v>
      </c>
      <c r="N230" t="s">
        <v>215</v>
      </c>
      <c r="O230" s="57">
        <v>46304.430266203701</v>
      </c>
      <c r="P230" s="57">
        <v>46304.695428240739</v>
      </c>
      <c r="Q230">
        <v>69407131</v>
      </c>
      <c r="S230">
        <v>152704231766</v>
      </c>
      <c r="T230" t="s">
        <v>4915</v>
      </c>
      <c r="U230" t="s">
        <v>4916</v>
      </c>
      <c r="V230" t="s">
        <v>4917</v>
      </c>
      <c r="Z230">
        <v>112.6232813</v>
      </c>
      <c r="AA230">
        <v>-8.0074752999999994</v>
      </c>
      <c r="AB230" t="s">
        <v>4918</v>
      </c>
      <c r="AC230" t="s">
        <v>235</v>
      </c>
      <c r="AL230" t="s">
        <v>217</v>
      </c>
      <c r="AM230" t="s">
        <v>4919</v>
      </c>
      <c r="AN230" t="s">
        <v>6</v>
      </c>
      <c r="AO230" s="57">
        <v>46275.434861111113</v>
      </c>
      <c r="AP230" s="57">
        <v>46307.333333333336</v>
      </c>
      <c r="AR230" t="s">
        <v>14</v>
      </c>
      <c r="AS230" t="s">
        <v>549</v>
      </c>
      <c r="AT230" t="s">
        <v>230</v>
      </c>
      <c r="AV230" t="s">
        <v>4920</v>
      </c>
      <c r="AW230" t="s">
        <v>877</v>
      </c>
      <c r="AX230" t="s">
        <v>222</v>
      </c>
      <c r="BA230" s="57">
        <v>46307.333333333336</v>
      </c>
      <c r="BB230" t="s">
        <v>4919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MALANG</v>
      </c>
    </row>
    <row r="231" spans="1:61">
      <c r="A231">
        <v>230</v>
      </c>
      <c r="B231">
        <v>1002621501</v>
      </c>
      <c r="C231">
        <v>3</v>
      </c>
      <c r="D231" t="s">
        <v>38</v>
      </c>
      <c r="E231">
        <v>5</v>
      </c>
      <c r="F231" t="s">
        <v>247</v>
      </c>
      <c r="G231" t="s">
        <v>91</v>
      </c>
      <c r="H231" t="s">
        <v>322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46299.743634259263</v>
      </c>
      <c r="P231" s="57">
        <v>46301.546261574076</v>
      </c>
      <c r="Q231">
        <v>69403990</v>
      </c>
      <c r="R231" t="s">
        <v>3787</v>
      </c>
      <c r="S231">
        <v>-152704231743</v>
      </c>
      <c r="T231" t="s">
        <v>1544</v>
      </c>
      <c r="U231" t="s">
        <v>1545</v>
      </c>
      <c r="V231" t="s">
        <v>1546</v>
      </c>
      <c r="Z231">
        <v>112.6195108518</v>
      </c>
      <c r="AA231">
        <v>-8.0037150013869898</v>
      </c>
      <c r="AB231" t="s">
        <v>1547</v>
      </c>
      <c r="AC231" t="s">
        <v>216</v>
      </c>
      <c r="AL231" t="s">
        <v>217</v>
      </c>
      <c r="AM231" t="s">
        <v>1548</v>
      </c>
      <c r="AN231" t="s">
        <v>6</v>
      </c>
      <c r="AO231" s="57">
        <v>46122.746898148151</v>
      </c>
      <c r="AP231" s="57">
        <v>46302.333333333336</v>
      </c>
      <c r="AR231" t="s">
        <v>218</v>
      </c>
      <c r="AS231" t="s">
        <v>549</v>
      </c>
      <c r="AT231" t="s">
        <v>230</v>
      </c>
      <c r="AU231">
        <v>20261006</v>
      </c>
      <c r="AV231" t="s">
        <v>221</v>
      </c>
      <c r="AW231" t="s">
        <v>880</v>
      </c>
      <c r="AX231" t="s">
        <v>222</v>
      </c>
      <c r="BA231" s="57">
        <v>46302.333333333336</v>
      </c>
      <c r="BB231" t="s">
        <v>1548</v>
      </c>
      <c r="BC231">
        <v>2026</v>
      </c>
      <c r="BD231">
        <v>10</v>
      </c>
      <c r="BE231">
        <v>6</v>
      </c>
      <c r="BF231" s="6">
        <f t="shared" si="9"/>
        <v>46301</v>
      </c>
      <c r="BG231">
        <f t="shared" si="10"/>
        <v>-1.3333333333357587</v>
      </c>
      <c r="BH231" t="str">
        <f t="shared" si="11"/>
        <v>COMPLY</v>
      </c>
      <c r="BI231" t="str">
        <f>VLOOKUP(H231,Sheet2!$A$1:$B$270,2,FALSE)</f>
        <v>MALANG</v>
      </c>
    </row>
    <row r="232" spans="1:61">
      <c r="A232">
        <v>231</v>
      </c>
      <c r="B232">
        <v>1002622286</v>
      </c>
      <c r="C232">
        <v>3</v>
      </c>
      <c r="D232" t="s">
        <v>38</v>
      </c>
      <c r="E232">
        <v>5</v>
      </c>
      <c r="F232" t="s">
        <v>247</v>
      </c>
      <c r="G232" t="s">
        <v>91</v>
      </c>
      <c r="H232" t="s">
        <v>322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46300.513495370367</v>
      </c>
      <c r="P232" s="57">
        <v>46300.598634259259</v>
      </c>
      <c r="Q232">
        <v>69403224</v>
      </c>
      <c r="S232">
        <v>152704231751</v>
      </c>
      <c r="T232" t="s">
        <v>1549</v>
      </c>
      <c r="U232" t="s">
        <v>2565</v>
      </c>
      <c r="V232" t="s">
        <v>2566</v>
      </c>
      <c r="Z232">
        <v>112.59572129999999</v>
      </c>
      <c r="AA232">
        <v>-8.0790009000000005</v>
      </c>
      <c r="AB232" t="s">
        <v>1552</v>
      </c>
      <c r="AC232" t="s">
        <v>229</v>
      </c>
      <c r="AL232" t="s">
        <v>217</v>
      </c>
      <c r="AM232" t="s">
        <v>2567</v>
      </c>
      <c r="AN232" t="s">
        <v>6</v>
      </c>
      <c r="AO232" s="57">
        <v>46152.517627314817</v>
      </c>
      <c r="AR232" t="s">
        <v>218</v>
      </c>
      <c r="AS232" t="s">
        <v>549</v>
      </c>
      <c r="AT232" t="s">
        <v>230</v>
      </c>
      <c r="AU232">
        <v>20261005</v>
      </c>
      <c r="AV232" t="s">
        <v>221</v>
      </c>
      <c r="AW232" t="s">
        <v>577</v>
      </c>
      <c r="AX232" t="s">
        <v>222</v>
      </c>
      <c r="BA232" s="57">
        <v>46300.291666666664</v>
      </c>
      <c r="BB232" t="s">
        <v>2567</v>
      </c>
      <c r="BC232">
        <v>2026</v>
      </c>
      <c r="BD232">
        <v>10</v>
      </c>
      <c r="BE232">
        <v>5</v>
      </c>
      <c r="BF232" s="6">
        <f t="shared" si="9"/>
        <v>46300</v>
      </c>
      <c r="BG232">
        <f t="shared" si="10"/>
        <v>-0.29166666666424135</v>
      </c>
      <c r="BH232" t="str">
        <f t="shared" si="11"/>
        <v>COMPLY</v>
      </c>
      <c r="BI232" t="str">
        <f>VLOOKUP(H232,Sheet2!$A$1:$B$270,2,FALSE)</f>
        <v>MALANG</v>
      </c>
    </row>
    <row r="233" spans="1:61">
      <c r="A233">
        <v>232</v>
      </c>
      <c r="B233">
        <v>1002624202</v>
      </c>
      <c r="C233">
        <v>3</v>
      </c>
      <c r="D233" t="s">
        <v>38</v>
      </c>
      <c r="E233">
        <v>5</v>
      </c>
      <c r="F233" t="s">
        <v>247</v>
      </c>
      <c r="G233" t="s">
        <v>91</v>
      </c>
      <c r="H233" t="s">
        <v>322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46301.534432870372</v>
      </c>
      <c r="P233" s="57">
        <v>46301.802777777775</v>
      </c>
      <c r="Q233">
        <v>69405012</v>
      </c>
      <c r="S233">
        <v>152704231754</v>
      </c>
      <c r="T233" t="s">
        <v>3171</v>
      </c>
      <c r="U233" t="s">
        <v>3172</v>
      </c>
      <c r="V233" t="s">
        <v>3173</v>
      </c>
      <c r="Z233">
        <v>112.6162831</v>
      </c>
      <c r="AA233">
        <v>-8.0158863</v>
      </c>
      <c r="AB233" t="s">
        <v>3174</v>
      </c>
      <c r="AC233" t="s">
        <v>235</v>
      </c>
      <c r="AL233" t="s">
        <v>217</v>
      </c>
      <c r="AM233" t="s">
        <v>3175</v>
      </c>
      <c r="AN233" t="s">
        <v>6</v>
      </c>
      <c r="AO233" s="57">
        <v>46183.559259259258</v>
      </c>
      <c r="AP233" s="57">
        <v>46304.333333333336</v>
      </c>
      <c r="AQ233" t="s">
        <v>1495</v>
      </c>
      <c r="AR233" t="s">
        <v>218</v>
      </c>
      <c r="AS233" t="s">
        <v>549</v>
      </c>
      <c r="AT233" t="s">
        <v>230</v>
      </c>
      <c r="AU233">
        <v>20261006</v>
      </c>
      <c r="AV233" t="s">
        <v>221</v>
      </c>
      <c r="AW233" t="s">
        <v>875</v>
      </c>
      <c r="AX233" t="s">
        <v>222</v>
      </c>
      <c r="BA233" s="57">
        <v>46304.333333333336</v>
      </c>
      <c r="BB233" t="s">
        <v>3175</v>
      </c>
      <c r="BC233">
        <v>2026</v>
      </c>
      <c r="BD233">
        <v>10</v>
      </c>
      <c r="BE233">
        <v>6</v>
      </c>
      <c r="BF233" s="6">
        <f t="shared" si="9"/>
        <v>46301</v>
      </c>
      <c r="BG233">
        <f t="shared" si="10"/>
        <v>-3.3333333333357587</v>
      </c>
      <c r="BH233" t="str">
        <f t="shared" si="11"/>
        <v>COMPLY</v>
      </c>
      <c r="BI233" t="str">
        <f>VLOOKUP(H233,Sheet2!$A$1:$B$270,2,FALSE)</f>
        <v>MALANG</v>
      </c>
    </row>
    <row r="234" spans="1:61">
      <c r="A234">
        <v>233</v>
      </c>
      <c r="B234">
        <v>1002625759</v>
      </c>
      <c r="C234">
        <v>3</v>
      </c>
      <c r="D234" t="s">
        <v>38</v>
      </c>
      <c r="E234">
        <v>5</v>
      </c>
      <c r="F234" t="s">
        <v>247</v>
      </c>
      <c r="G234" t="s">
        <v>91</v>
      </c>
      <c r="H234" t="s">
        <v>322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46302.463587962964</v>
      </c>
      <c r="P234" s="57">
        <v>46302.697280092594</v>
      </c>
      <c r="Q234">
        <v>69405666</v>
      </c>
      <c r="S234">
        <v>152704231572</v>
      </c>
      <c r="T234" t="s">
        <v>3782</v>
      </c>
      <c r="U234" t="s">
        <v>3783</v>
      </c>
      <c r="V234" t="s">
        <v>3784</v>
      </c>
      <c r="Z234">
        <v>112.617452256381</v>
      </c>
      <c r="AA234">
        <v>-8.0124278523145094</v>
      </c>
      <c r="AB234" t="s">
        <v>3785</v>
      </c>
      <c r="AC234" t="s">
        <v>216</v>
      </c>
      <c r="AL234" t="s">
        <v>217</v>
      </c>
      <c r="AM234" t="s">
        <v>3786</v>
      </c>
      <c r="AN234" t="s">
        <v>6</v>
      </c>
      <c r="AO234" s="57">
        <v>46213.475960648146</v>
      </c>
      <c r="AP234" s="57">
        <v>46305.333333333336</v>
      </c>
      <c r="AR234" t="s">
        <v>218</v>
      </c>
      <c r="AS234" t="s">
        <v>549</v>
      </c>
      <c r="AT234" t="s">
        <v>342</v>
      </c>
      <c r="AU234">
        <v>20261007</v>
      </c>
      <c r="AV234" t="s">
        <v>221</v>
      </c>
      <c r="AW234" t="s">
        <v>1901</v>
      </c>
      <c r="AX234" t="s">
        <v>222</v>
      </c>
      <c r="BA234" s="57">
        <v>46305.333333333336</v>
      </c>
      <c r="BB234" t="s">
        <v>3786</v>
      </c>
      <c r="BC234">
        <v>2026</v>
      </c>
      <c r="BD234">
        <v>10</v>
      </c>
      <c r="BE234">
        <v>7</v>
      </c>
      <c r="BF234" s="6">
        <f t="shared" si="9"/>
        <v>46302</v>
      </c>
      <c r="BG234">
        <f t="shared" si="10"/>
        <v>-3.3333333333357587</v>
      </c>
      <c r="BH234" t="str">
        <f t="shared" si="11"/>
        <v>COMPLY</v>
      </c>
      <c r="BI234" t="str">
        <f>VLOOKUP(H234,Sheet2!$A$1:$B$270,2,FALSE)</f>
        <v>MALANG</v>
      </c>
    </row>
    <row r="235" spans="1:61">
      <c r="A235">
        <v>234</v>
      </c>
      <c r="B235">
        <v>1002638282</v>
      </c>
      <c r="C235">
        <v>3</v>
      </c>
      <c r="D235" t="s">
        <v>38</v>
      </c>
      <c r="E235">
        <v>5</v>
      </c>
      <c r="F235" t="s">
        <v>247</v>
      </c>
      <c r="G235" t="s">
        <v>91</v>
      </c>
      <c r="H235" t="s">
        <v>322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46310.491435185184</v>
      </c>
      <c r="P235" s="57">
        <v>46310.674872685187</v>
      </c>
      <c r="Q235">
        <v>69410722</v>
      </c>
      <c r="S235">
        <v>152704231817</v>
      </c>
      <c r="T235" t="s">
        <v>7455</v>
      </c>
      <c r="U235" t="s">
        <v>7456</v>
      </c>
      <c r="V235" t="s">
        <v>7457</v>
      </c>
      <c r="Z235">
        <v>112.59386457502799</v>
      </c>
      <c r="AA235">
        <v>-8.0606577373739103</v>
      </c>
      <c r="AB235" t="s">
        <v>7458</v>
      </c>
      <c r="AC235" t="s">
        <v>216</v>
      </c>
      <c r="AL235" t="s">
        <v>217</v>
      </c>
      <c r="AM235" t="s">
        <v>7459</v>
      </c>
      <c r="AN235" t="s">
        <v>6</v>
      </c>
      <c r="AO235" t="s">
        <v>7460</v>
      </c>
      <c r="AP235" s="57">
        <v>46313.458333333336</v>
      </c>
      <c r="AR235" t="s">
        <v>218</v>
      </c>
      <c r="AS235" t="s">
        <v>549</v>
      </c>
      <c r="AT235" t="s">
        <v>342</v>
      </c>
      <c r="AU235">
        <v>20261015</v>
      </c>
      <c r="AV235" t="s">
        <v>221</v>
      </c>
      <c r="AW235" t="s">
        <v>2324</v>
      </c>
      <c r="AX235" t="s">
        <v>222</v>
      </c>
      <c r="BA235" s="57">
        <v>46313.458333333336</v>
      </c>
      <c r="BB235" t="s">
        <v>7459</v>
      </c>
      <c r="BC235">
        <v>2026</v>
      </c>
      <c r="BD235">
        <v>10</v>
      </c>
      <c r="BE235">
        <v>15</v>
      </c>
      <c r="BF235" s="6">
        <f t="shared" si="9"/>
        <v>46310</v>
      </c>
      <c r="BG235">
        <f t="shared" si="10"/>
        <v>-3.4583333333357587</v>
      </c>
      <c r="BH235" t="str">
        <f t="shared" si="11"/>
        <v>COMPLY</v>
      </c>
      <c r="BI235" t="str">
        <f>VLOOKUP(H235,Sheet2!$A$1:$B$270,2,FALSE)</f>
        <v>MALANG</v>
      </c>
    </row>
    <row r="236" spans="1:61">
      <c r="A236">
        <v>235</v>
      </c>
      <c r="B236">
        <v>1002640826</v>
      </c>
      <c r="C236">
        <v>3</v>
      </c>
      <c r="D236" t="s">
        <v>38</v>
      </c>
      <c r="E236">
        <v>5</v>
      </c>
      <c r="F236" t="s">
        <v>247</v>
      </c>
      <c r="G236" t="s">
        <v>91</v>
      </c>
      <c r="H236" t="s">
        <v>322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46311.715740740743</v>
      </c>
      <c r="P236" s="57">
        <v>46312.57371527778</v>
      </c>
      <c r="Q236">
        <v>69411788</v>
      </c>
      <c r="S236">
        <v>152704231839</v>
      </c>
      <c r="T236" t="s">
        <v>8096</v>
      </c>
      <c r="U236" t="s">
        <v>8097</v>
      </c>
      <c r="V236" t="s">
        <v>8098</v>
      </c>
      <c r="Z236">
        <v>112.62175685896</v>
      </c>
      <c r="AA236">
        <v>-8.0212189988473401</v>
      </c>
      <c r="AB236" t="s">
        <v>8099</v>
      </c>
      <c r="AC236" t="s">
        <v>235</v>
      </c>
      <c r="AL236" t="s">
        <v>217</v>
      </c>
      <c r="AM236" t="s">
        <v>8100</v>
      </c>
      <c r="AN236" t="s">
        <v>6</v>
      </c>
      <c r="AO236" t="s">
        <v>8021</v>
      </c>
      <c r="AP236" s="57">
        <v>46314.333333333336</v>
      </c>
      <c r="AR236" t="s">
        <v>218</v>
      </c>
      <c r="AS236" t="s">
        <v>549</v>
      </c>
      <c r="AT236" t="s">
        <v>230</v>
      </c>
      <c r="AU236">
        <v>20261017</v>
      </c>
      <c r="AV236" t="s">
        <v>221</v>
      </c>
      <c r="AW236" t="s">
        <v>875</v>
      </c>
      <c r="AX236" t="s">
        <v>222</v>
      </c>
      <c r="BA236" s="57">
        <v>46314.333333333336</v>
      </c>
      <c r="BB236" t="s">
        <v>8100</v>
      </c>
      <c r="BC236">
        <v>2026</v>
      </c>
      <c r="BD236">
        <v>10</v>
      </c>
      <c r="BE236">
        <v>17</v>
      </c>
      <c r="BF236" s="6">
        <f t="shared" si="9"/>
        <v>46312</v>
      </c>
      <c r="BG236">
        <f t="shared" si="10"/>
        <v>-2.3333333333357587</v>
      </c>
      <c r="BH236" t="str">
        <f t="shared" si="11"/>
        <v>COMPLY</v>
      </c>
      <c r="BI236" t="str">
        <f>VLOOKUP(H236,Sheet2!$A$1:$B$270,2,FALSE)</f>
        <v>MALANG</v>
      </c>
    </row>
    <row r="237" spans="1:61">
      <c r="A237">
        <v>236</v>
      </c>
      <c r="B237">
        <v>1002620164</v>
      </c>
      <c r="C237">
        <v>3</v>
      </c>
      <c r="D237" t="s">
        <v>38</v>
      </c>
      <c r="E237">
        <v>5</v>
      </c>
      <c r="F237" t="s">
        <v>247</v>
      </c>
      <c r="G237" t="s">
        <v>91</v>
      </c>
      <c r="H237" t="s">
        <v>396</v>
      </c>
      <c r="I237" t="s">
        <v>212</v>
      </c>
      <c r="J237" t="s">
        <v>213</v>
      </c>
      <c r="K237" t="s">
        <v>149</v>
      </c>
      <c r="M237" t="s">
        <v>1400</v>
      </c>
      <c r="N237" t="s">
        <v>215</v>
      </c>
      <c r="O237" s="57">
        <v>46297.630370370367</v>
      </c>
      <c r="P237" s="57">
        <v>46300.513483796298</v>
      </c>
      <c r="Q237">
        <v>69403224</v>
      </c>
      <c r="S237">
        <v>152718219151</v>
      </c>
      <c r="T237" t="s">
        <v>1549</v>
      </c>
      <c r="U237" t="s">
        <v>1550</v>
      </c>
      <c r="V237" t="s">
        <v>1551</v>
      </c>
      <c r="Z237">
        <v>112.60142070000001</v>
      </c>
      <c r="AA237">
        <v>-8.0872174999999995</v>
      </c>
      <c r="AB237" t="s">
        <v>1552</v>
      </c>
      <c r="AC237" t="s">
        <v>229</v>
      </c>
      <c r="AL237" t="s">
        <v>217</v>
      </c>
      <c r="AM237" t="s">
        <v>1553</v>
      </c>
      <c r="AN237" t="s">
        <v>6</v>
      </c>
      <c r="AO237" s="57">
        <v>46063.652951388889</v>
      </c>
      <c r="AP237" s="57">
        <v>46300.333333333336</v>
      </c>
      <c r="AQ237" t="s">
        <v>1495</v>
      </c>
      <c r="AR237" t="s">
        <v>14</v>
      </c>
      <c r="AS237" t="s">
        <v>91</v>
      </c>
      <c r="AT237" t="s">
        <v>230</v>
      </c>
      <c r="AV237" t="s">
        <v>2568</v>
      </c>
      <c r="AW237" t="s">
        <v>541</v>
      </c>
      <c r="AX237" t="s">
        <v>222</v>
      </c>
      <c r="BA237" s="57">
        <v>46300.333333333336</v>
      </c>
      <c r="BB237" t="s">
        <v>1553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MALANG</v>
      </c>
    </row>
    <row r="238" spans="1:61">
      <c r="A238">
        <v>237</v>
      </c>
      <c r="B238">
        <v>1002625126</v>
      </c>
      <c r="C238">
        <v>3</v>
      </c>
      <c r="D238" t="s">
        <v>38</v>
      </c>
      <c r="E238">
        <v>5</v>
      </c>
      <c r="F238" t="s">
        <v>247</v>
      </c>
      <c r="G238" t="s">
        <v>91</v>
      </c>
      <c r="H238" t="s">
        <v>396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46301.736504629633</v>
      </c>
      <c r="P238" s="57">
        <v>46302.635115740741</v>
      </c>
      <c r="Q238">
        <v>69405363</v>
      </c>
      <c r="R238" t="s">
        <v>3787</v>
      </c>
      <c r="S238">
        <v>-152718219210</v>
      </c>
      <c r="T238" t="s">
        <v>3176</v>
      </c>
      <c r="U238" t="s">
        <v>3177</v>
      </c>
      <c r="V238" t="s">
        <v>3178</v>
      </c>
      <c r="Z238">
        <v>112.594557255506</v>
      </c>
      <c r="AA238">
        <v>-8.1177102903544398</v>
      </c>
      <c r="AB238" t="s">
        <v>3179</v>
      </c>
      <c r="AC238" t="s">
        <v>216</v>
      </c>
      <c r="AL238" t="s">
        <v>217</v>
      </c>
      <c r="AM238" t="s">
        <v>3180</v>
      </c>
      <c r="AN238" t="s">
        <v>6</v>
      </c>
      <c r="AO238" s="57">
        <v>46183.746932870374</v>
      </c>
      <c r="AP238" s="57">
        <v>46302.625</v>
      </c>
      <c r="AR238" t="s">
        <v>218</v>
      </c>
      <c r="AS238" t="s">
        <v>91</v>
      </c>
      <c r="AT238" t="s">
        <v>230</v>
      </c>
      <c r="AU238">
        <v>20261007</v>
      </c>
      <c r="AV238" t="s">
        <v>221</v>
      </c>
      <c r="AW238" t="s">
        <v>880</v>
      </c>
      <c r="AX238" t="s">
        <v>222</v>
      </c>
      <c r="BA238" s="57">
        <v>46302.625</v>
      </c>
      <c r="BB238" t="s">
        <v>3180</v>
      </c>
      <c r="BC238">
        <v>2026</v>
      </c>
      <c r="BD238">
        <v>10</v>
      </c>
      <c r="BE238">
        <v>7</v>
      </c>
      <c r="BF238" s="6">
        <f t="shared" si="9"/>
        <v>46302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MALANG</v>
      </c>
    </row>
    <row r="239" spans="1:61">
      <c r="A239">
        <v>238</v>
      </c>
      <c r="B239">
        <v>1002641800</v>
      </c>
      <c r="C239">
        <v>3</v>
      </c>
      <c r="D239" t="s">
        <v>38</v>
      </c>
      <c r="E239">
        <v>5</v>
      </c>
      <c r="F239" t="s">
        <v>247</v>
      </c>
      <c r="G239" t="s">
        <v>91</v>
      </c>
      <c r="H239" t="s">
        <v>396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46313.441365740742</v>
      </c>
      <c r="P239" s="57">
        <v>46314.500543981485</v>
      </c>
      <c r="Q239">
        <v>69412304</v>
      </c>
      <c r="S239">
        <v>152718219226</v>
      </c>
      <c r="T239" t="s">
        <v>8101</v>
      </c>
      <c r="U239" t="s">
        <v>8102</v>
      </c>
      <c r="V239" t="s">
        <v>8103</v>
      </c>
      <c r="Z239">
        <v>112.59489286690901</v>
      </c>
      <c r="AA239">
        <v>-8.0981068133230298</v>
      </c>
      <c r="AB239" t="s">
        <v>8104</v>
      </c>
      <c r="AC239" t="s">
        <v>216</v>
      </c>
      <c r="AL239" t="s">
        <v>217</v>
      </c>
      <c r="AM239" t="s">
        <v>8105</v>
      </c>
      <c r="AN239" t="s">
        <v>6</v>
      </c>
      <c r="AO239" t="s">
        <v>8106</v>
      </c>
      <c r="AP239" s="57">
        <v>46314.333333333336</v>
      </c>
      <c r="AR239" t="s">
        <v>218</v>
      </c>
      <c r="AS239" t="s">
        <v>91</v>
      </c>
      <c r="AT239" t="s">
        <v>230</v>
      </c>
      <c r="AU239">
        <v>20261019</v>
      </c>
      <c r="AV239" t="s">
        <v>221</v>
      </c>
      <c r="AW239" t="s">
        <v>877</v>
      </c>
      <c r="AX239" t="s">
        <v>222</v>
      </c>
      <c r="BA239" s="57">
        <v>46314.333333333336</v>
      </c>
      <c r="BB239" t="s">
        <v>8105</v>
      </c>
      <c r="BC239">
        <v>2026</v>
      </c>
      <c r="BD239">
        <v>10</v>
      </c>
      <c r="BE239">
        <v>19</v>
      </c>
      <c r="BF239" s="6">
        <f t="shared" si="9"/>
        <v>46314</v>
      </c>
      <c r="BG239">
        <f t="shared" si="10"/>
        <v>-0.33333333333575865</v>
      </c>
      <c r="BH239" t="str">
        <f t="shared" si="11"/>
        <v>COMPLY</v>
      </c>
      <c r="BI239" t="str">
        <f>VLOOKUP(H239,Sheet2!$A$1:$B$270,2,FALSE)</f>
        <v>MALANG</v>
      </c>
    </row>
    <row r="240" spans="1:61">
      <c r="A240">
        <v>239</v>
      </c>
      <c r="B240">
        <v>1002618464</v>
      </c>
      <c r="C240">
        <v>3</v>
      </c>
      <c r="D240" t="s">
        <v>38</v>
      </c>
      <c r="E240">
        <v>5</v>
      </c>
      <c r="F240" t="s">
        <v>247</v>
      </c>
      <c r="G240" t="s">
        <v>91</v>
      </c>
      <c r="H240" t="s">
        <v>386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46296.661574074074</v>
      </c>
      <c r="P240" s="57">
        <v>46297.5468287037</v>
      </c>
      <c r="Q240">
        <v>69402562</v>
      </c>
      <c r="S240">
        <v>152703903703</v>
      </c>
      <c r="T240" t="s">
        <v>977</v>
      </c>
      <c r="U240" t="s">
        <v>978</v>
      </c>
      <c r="V240" t="s">
        <v>979</v>
      </c>
      <c r="Z240">
        <v>112.61766799999999</v>
      </c>
      <c r="AA240">
        <v>-7.9542149999999996</v>
      </c>
      <c r="AB240" t="s">
        <v>980</v>
      </c>
      <c r="AC240" t="s">
        <v>235</v>
      </c>
      <c r="AL240" t="s">
        <v>217</v>
      </c>
      <c r="AM240" t="s">
        <v>981</v>
      </c>
      <c r="AN240" t="s">
        <v>6</v>
      </c>
      <c r="AO240" s="57">
        <v>46032.694421296299</v>
      </c>
      <c r="AP240" s="57">
        <v>46297.625</v>
      </c>
      <c r="AR240" t="s">
        <v>218</v>
      </c>
      <c r="AS240" t="s">
        <v>549</v>
      </c>
      <c r="AT240" t="s">
        <v>230</v>
      </c>
      <c r="AU240">
        <v>20261002</v>
      </c>
      <c r="AV240" t="s">
        <v>221</v>
      </c>
      <c r="AW240" t="s">
        <v>876</v>
      </c>
      <c r="AX240" t="s">
        <v>222</v>
      </c>
      <c r="BA240" s="57">
        <v>46297.625</v>
      </c>
      <c r="BB240" t="s">
        <v>981</v>
      </c>
      <c r="BC240">
        <v>2026</v>
      </c>
      <c r="BD240">
        <v>10</v>
      </c>
      <c r="BE240">
        <v>2</v>
      </c>
      <c r="BF240" s="6">
        <f t="shared" si="9"/>
        <v>46297</v>
      </c>
      <c r="BG240">
        <f t="shared" si="10"/>
        <v>-0.625</v>
      </c>
      <c r="BH240" t="str">
        <f t="shared" si="11"/>
        <v>COMPLY</v>
      </c>
      <c r="BI240" t="str">
        <f>VLOOKUP(H240,Sheet2!$A$1:$B$270,2,FALSE)</f>
        <v>MALANG</v>
      </c>
    </row>
    <row r="241" spans="1:61">
      <c r="A241">
        <v>240</v>
      </c>
      <c r="B241">
        <v>1002616858</v>
      </c>
      <c r="C241">
        <v>3</v>
      </c>
      <c r="D241" t="s">
        <v>38</v>
      </c>
      <c r="E241">
        <v>5</v>
      </c>
      <c r="F241" t="s">
        <v>247</v>
      </c>
      <c r="G241" t="s">
        <v>91</v>
      </c>
      <c r="H241" t="s">
        <v>386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46296.345613425925</v>
      </c>
      <c r="P241" s="57">
        <v>46296.652743055558</v>
      </c>
      <c r="Q241">
        <v>69402006</v>
      </c>
      <c r="S241">
        <v>152703256261</v>
      </c>
      <c r="T241" t="s">
        <v>982</v>
      </c>
      <c r="U241" t="s">
        <v>983</v>
      </c>
      <c r="V241" t="s">
        <v>984</v>
      </c>
      <c r="Z241">
        <v>112.583508686236</v>
      </c>
      <c r="AA241">
        <v>-7.9376766752176602</v>
      </c>
      <c r="AB241" t="s">
        <v>985</v>
      </c>
      <c r="AC241" t="s">
        <v>235</v>
      </c>
      <c r="AL241" t="s">
        <v>217</v>
      </c>
      <c r="AM241" t="s">
        <v>966</v>
      </c>
      <c r="AN241" t="s">
        <v>6</v>
      </c>
      <c r="AO241" s="57">
        <v>46032.351168981484</v>
      </c>
      <c r="AP241" s="57">
        <v>46297.333333333336</v>
      </c>
      <c r="AR241" t="s">
        <v>218</v>
      </c>
      <c r="AS241" t="s">
        <v>549</v>
      </c>
      <c r="AT241" t="s">
        <v>230</v>
      </c>
      <c r="AU241">
        <v>20261001</v>
      </c>
      <c r="AV241" t="s">
        <v>221</v>
      </c>
      <c r="AW241" t="s">
        <v>876</v>
      </c>
      <c r="AX241" t="s">
        <v>222</v>
      </c>
      <c r="BA241" s="57">
        <v>46297.333333333336</v>
      </c>
      <c r="BB241" t="s">
        <v>966</v>
      </c>
      <c r="BC241">
        <v>2026</v>
      </c>
      <c r="BD241">
        <v>10</v>
      </c>
      <c r="BE241">
        <v>1</v>
      </c>
      <c r="BF241" s="6">
        <f t="shared" si="9"/>
        <v>46296</v>
      </c>
      <c r="BG241">
        <f t="shared" si="10"/>
        <v>-1.3333333333357587</v>
      </c>
      <c r="BH241" t="str">
        <f t="shared" si="11"/>
        <v>COMPLY</v>
      </c>
      <c r="BI241" t="str">
        <f>VLOOKUP(H241,Sheet2!$A$1:$B$270,2,FALSE)</f>
        <v>MALANG</v>
      </c>
    </row>
    <row r="242" spans="1:61">
      <c r="A242">
        <v>241</v>
      </c>
      <c r="B242">
        <v>1002625161</v>
      </c>
      <c r="C242">
        <v>3</v>
      </c>
      <c r="D242" t="s">
        <v>38</v>
      </c>
      <c r="E242">
        <v>5</v>
      </c>
      <c r="F242" t="s">
        <v>247</v>
      </c>
      <c r="G242" t="s">
        <v>91</v>
      </c>
      <c r="H242" t="s">
        <v>386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46301.761574074073</v>
      </c>
      <c r="P242" s="57">
        <v>46302.877280092594</v>
      </c>
      <c r="Q242">
        <v>69405377</v>
      </c>
      <c r="S242">
        <v>152703256776</v>
      </c>
      <c r="T242" t="s">
        <v>3181</v>
      </c>
      <c r="U242" t="s">
        <v>3182</v>
      </c>
      <c r="V242" t="s">
        <v>3183</v>
      </c>
      <c r="Z242">
        <v>112.6053481</v>
      </c>
      <c r="AA242">
        <v>-7.9567538000000004</v>
      </c>
      <c r="AB242" t="s">
        <v>3184</v>
      </c>
      <c r="AC242" t="s">
        <v>235</v>
      </c>
      <c r="AL242" t="s">
        <v>217</v>
      </c>
      <c r="AM242" t="s">
        <v>3185</v>
      </c>
      <c r="AN242" t="s">
        <v>6</v>
      </c>
      <c r="AO242" s="57">
        <v>46183.767627314817</v>
      </c>
      <c r="AP242" s="57">
        <v>46302.625</v>
      </c>
      <c r="AR242" t="s">
        <v>218</v>
      </c>
      <c r="AS242" t="s">
        <v>549</v>
      </c>
      <c r="AT242" t="s">
        <v>342</v>
      </c>
      <c r="AU242">
        <v>20261007</v>
      </c>
      <c r="AV242" t="s">
        <v>221</v>
      </c>
      <c r="AW242" t="s">
        <v>2947</v>
      </c>
      <c r="AX242" t="s">
        <v>222</v>
      </c>
      <c r="BA242" s="57">
        <v>46302.625</v>
      </c>
      <c r="BB242" t="s">
        <v>3185</v>
      </c>
      <c r="BC242">
        <v>2026</v>
      </c>
      <c r="BD242">
        <v>10</v>
      </c>
      <c r="BE242">
        <v>7</v>
      </c>
      <c r="BF242" s="6">
        <f t="shared" si="9"/>
        <v>46302</v>
      </c>
      <c r="BG242">
        <f t="shared" si="10"/>
        <v>-0.625</v>
      </c>
      <c r="BH242" t="str">
        <f t="shared" si="11"/>
        <v>COMPLY</v>
      </c>
      <c r="BI242" t="str">
        <f>VLOOKUP(H242,Sheet2!$A$1:$B$270,2,FALSE)</f>
        <v>MALANG</v>
      </c>
    </row>
    <row r="243" spans="1:61">
      <c r="A243">
        <v>242</v>
      </c>
      <c r="B243">
        <v>1002625985</v>
      </c>
      <c r="C243">
        <v>3</v>
      </c>
      <c r="D243" t="s">
        <v>38</v>
      </c>
      <c r="E243">
        <v>5</v>
      </c>
      <c r="F243" t="s">
        <v>247</v>
      </c>
      <c r="G243" t="s">
        <v>91</v>
      </c>
      <c r="H243" t="s">
        <v>386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46302.524710648147</v>
      </c>
      <c r="P243" s="57">
        <v>46303.540578703702</v>
      </c>
      <c r="Q243">
        <v>69405793</v>
      </c>
      <c r="S243">
        <v>152703256852</v>
      </c>
      <c r="T243" t="s">
        <v>3793</v>
      </c>
      <c r="U243" t="s">
        <v>3794</v>
      </c>
      <c r="V243" t="s">
        <v>3795</v>
      </c>
      <c r="Z243">
        <v>112.6040466</v>
      </c>
      <c r="AA243">
        <v>-7.9793556999999904</v>
      </c>
      <c r="AB243" t="s">
        <v>3796</v>
      </c>
      <c r="AC243" t="s">
        <v>216</v>
      </c>
      <c r="AL243" t="s">
        <v>217</v>
      </c>
      <c r="AM243" t="s">
        <v>3797</v>
      </c>
      <c r="AN243" t="s">
        <v>6</v>
      </c>
      <c r="AO243" s="57">
        <v>46213.538645833331</v>
      </c>
      <c r="AP243" s="57">
        <v>46303.458333333336</v>
      </c>
      <c r="AR243" t="s">
        <v>218</v>
      </c>
      <c r="AS243" t="s">
        <v>549</v>
      </c>
      <c r="AT243" t="s">
        <v>230</v>
      </c>
      <c r="AU243">
        <v>20261008</v>
      </c>
      <c r="AV243" t="s">
        <v>221</v>
      </c>
      <c r="AW243" t="s">
        <v>877</v>
      </c>
      <c r="AX243" t="s">
        <v>222</v>
      </c>
      <c r="BA243" s="57">
        <v>46303.458333333336</v>
      </c>
      <c r="BB243" t="s">
        <v>3797</v>
      </c>
      <c r="BC243">
        <v>2026</v>
      </c>
      <c r="BD243">
        <v>10</v>
      </c>
      <c r="BE243">
        <v>8</v>
      </c>
      <c r="BF243" s="6">
        <f t="shared" si="9"/>
        <v>46303</v>
      </c>
      <c r="BG243">
        <f t="shared" si="10"/>
        <v>-0.45833333333575865</v>
      </c>
      <c r="BH243" t="str">
        <f t="shared" si="11"/>
        <v>COMPLY</v>
      </c>
      <c r="BI243" t="str">
        <f>VLOOKUP(H243,Sheet2!$A$1:$B$270,2,FALSE)</f>
        <v>MALANG</v>
      </c>
    </row>
    <row r="244" spans="1:61">
      <c r="A244">
        <v>243</v>
      </c>
      <c r="B244">
        <v>1002625673</v>
      </c>
      <c r="C244">
        <v>3</v>
      </c>
      <c r="D244" t="s">
        <v>38</v>
      </c>
      <c r="E244">
        <v>5</v>
      </c>
      <c r="F244" t="s">
        <v>247</v>
      </c>
      <c r="G244" t="s">
        <v>91</v>
      </c>
      <c r="H244" t="s">
        <v>386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46302.444837962961</v>
      </c>
      <c r="P244" s="57">
        <v>46303.621192129627</v>
      </c>
      <c r="Q244">
        <v>69405599</v>
      </c>
      <c r="S244">
        <v>152703256838</v>
      </c>
      <c r="T244" t="s">
        <v>3788</v>
      </c>
      <c r="U244" t="s">
        <v>3789</v>
      </c>
      <c r="V244" t="s">
        <v>3790</v>
      </c>
      <c r="Z244">
        <v>112.608082751278</v>
      </c>
      <c r="AA244">
        <v>-7.9562248896160401</v>
      </c>
      <c r="AB244" t="s">
        <v>3791</v>
      </c>
      <c r="AC244" t="s">
        <v>235</v>
      </c>
      <c r="AL244" t="s">
        <v>217</v>
      </c>
      <c r="AM244" t="s">
        <v>3792</v>
      </c>
      <c r="AN244" t="s">
        <v>6</v>
      </c>
      <c r="AO244" s="57">
        <v>46213.455231481479</v>
      </c>
      <c r="AP244" s="57">
        <v>46303.333333333336</v>
      </c>
      <c r="AR244" t="s">
        <v>218</v>
      </c>
      <c r="AS244" t="s">
        <v>549</v>
      </c>
      <c r="AT244" t="s">
        <v>342</v>
      </c>
      <c r="AU244">
        <v>20261008</v>
      </c>
      <c r="AV244" t="s">
        <v>221</v>
      </c>
      <c r="AW244" t="s">
        <v>2947</v>
      </c>
      <c r="AX244" t="s">
        <v>222</v>
      </c>
      <c r="BA244" s="57">
        <v>46303.333333333336</v>
      </c>
      <c r="BB244" t="s">
        <v>3792</v>
      </c>
      <c r="BC244">
        <v>2026</v>
      </c>
      <c r="BD244">
        <v>10</v>
      </c>
      <c r="BE244">
        <v>8</v>
      </c>
      <c r="BF244" s="6">
        <f t="shared" si="9"/>
        <v>46303</v>
      </c>
      <c r="BG244">
        <f t="shared" si="10"/>
        <v>-0.33333333333575865</v>
      </c>
      <c r="BH244" t="str">
        <f t="shared" si="11"/>
        <v>COMPLY</v>
      </c>
      <c r="BI244" t="str">
        <f>VLOOKUP(H244,Sheet2!$A$1:$B$270,2,FALSE)</f>
        <v>MALANG</v>
      </c>
    </row>
    <row r="245" spans="1:61">
      <c r="A245">
        <v>244</v>
      </c>
      <c r="B245">
        <v>1002628419</v>
      </c>
      <c r="C245">
        <v>3</v>
      </c>
      <c r="D245" t="s">
        <v>38</v>
      </c>
      <c r="E245">
        <v>5</v>
      </c>
      <c r="F245" t="s">
        <v>247</v>
      </c>
      <c r="G245" t="s">
        <v>91</v>
      </c>
      <c r="H245" t="s">
        <v>386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46303.7031712963</v>
      </c>
      <c r="P245" s="57">
        <v>46304.874293981484</v>
      </c>
      <c r="Q245">
        <v>69406813</v>
      </c>
      <c r="S245">
        <v>152703256867</v>
      </c>
      <c r="T245" t="s">
        <v>4485</v>
      </c>
      <c r="U245" t="s">
        <v>4486</v>
      </c>
      <c r="V245" t="s">
        <v>4487</v>
      </c>
      <c r="Z245">
        <v>112.61706839999999</v>
      </c>
      <c r="AA245">
        <v>-7.9537659999999999</v>
      </c>
      <c r="AB245" t="s">
        <v>4488</v>
      </c>
      <c r="AC245" t="s">
        <v>216</v>
      </c>
      <c r="AL245" t="s">
        <v>217</v>
      </c>
      <c r="AM245" t="s">
        <v>4489</v>
      </c>
      <c r="AN245" t="s">
        <v>6</v>
      </c>
      <c r="AO245" s="57">
        <v>46244.72587962963</v>
      </c>
      <c r="AP245" s="57">
        <v>46304.625</v>
      </c>
      <c r="AR245" t="s">
        <v>218</v>
      </c>
      <c r="AS245" t="s">
        <v>549</v>
      </c>
      <c r="AT245" t="s">
        <v>342</v>
      </c>
      <c r="AU245">
        <v>20261009</v>
      </c>
      <c r="AV245" t="s">
        <v>221</v>
      </c>
      <c r="AW245" t="s">
        <v>1699</v>
      </c>
      <c r="AX245" t="s">
        <v>222</v>
      </c>
      <c r="BA245" s="57">
        <v>46304.625</v>
      </c>
      <c r="BB245" t="s">
        <v>4489</v>
      </c>
      <c r="BC245">
        <v>2026</v>
      </c>
      <c r="BD245">
        <v>10</v>
      </c>
      <c r="BE245">
        <v>9</v>
      </c>
      <c r="BF245" s="6">
        <f t="shared" si="9"/>
        <v>46304</v>
      </c>
      <c r="BG245">
        <f t="shared" si="10"/>
        <v>-0.625</v>
      </c>
      <c r="BH245" t="str">
        <f t="shared" si="11"/>
        <v>COMPLY</v>
      </c>
      <c r="BI245" t="str">
        <f>VLOOKUP(H245,Sheet2!$A$1:$B$270,2,FALSE)</f>
        <v>MALANG</v>
      </c>
    </row>
    <row r="246" spans="1:61">
      <c r="A246">
        <v>245</v>
      </c>
      <c r="B246">
        <v>1002628918</v>
      </c>
      <c r="C246">
        <v>3</v>
      </c>
      <c r="D246" t="s">
        <v>38</v>
      </c>
      <c r="E246">
        <v>5</v>
      </c>
      <c r="F246" t="s">
        <v>247</v>
      </c>
      <c r="G246" t="s">
        <v>91</v>
      </c>
      <c r="H246" t="s">
        <v>386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46304.389351851853</v>
      </c>
      <c r="P246" s="57">
        <v>46305.438206018516</v>
      </c>
      <c r="Q246">
        <v>69407051</v>
      </c>
      <c r="S246">
        <v>152703256874</v>
      </c>
      <c r="T246" t="s">
        <v>4921</v>
      </c>
      <c r="U246" t="s">
        <v>4922</v>
      </c>
      <c r="V246" t="s">
        <v>4923</v>
      </c>
      <c r="Z246">
        <v>112.6076297</v>
      </c>
      <c r="AA246">
        <v>-7.9568032000000004</v>
      </c>
      <c r="AB246" t="s">
        <v>4924</v>
      </c>
      <c r="AC246" t="s">
        <v>235</v>
      </c>
      <c r="AL246" t="s">
        <v>217</v>
      </c>
      <c r="AM246" t="s">
        <v>4925</v>
      </c>
      <c r="AN246" t="s">
        <v>6</v>
      </c>
      <c r="AO246" s="57">
        <v>46275.402615740742</v>
      </c>
      <c r="AP246" s="57">
        <v>46305.333333333336</v>
      </c>
      <c r="AR246" t="s">
        <v>218</v>
      </c>
      <c r="AS246" t="s">
        <v>549</v>
      </c>
      <c r="AT246" t="s">
        <v>230</v>
      </c>
      <c r="AU246">
        <v>20261010</v>
      </c>
      <c r="AV246" t="s">
        <v>221</v>
      </c>
      <c r="AW246" t="s">
        <v>875</v>
      </c>
      <c r="AX246" t="s">
        <v>222</v>
      </c>
      <c r="BA246" s="57">
        <v>46305.333333333336</v>
      </c>
      <c r="BB246" t="s">
        <v>4925</v>
      </c>
      <c r="BC246">
        <v>2026</v>
      </c>
      <c r="BD246">
        <v>10</v>
      </c>
      <c r="BE246">
        <v>10</v>
      </c>
      <c r="BF246" s="6">
        <f t="shared" si="9"/>
        <v>46305</v>
      </c>
      <c r="BG246">
        <f t="shared" si="10"/>
        <v>-0.33333333333575865</v>
      </c>
      <c r="BH246" t="str">
        <f t="shared" si="11"/>
        <v>COMPLY</v>
      </c>
      <c r="BI246" t="str">
        <f>VLOOKUP(H246,Sheet2!$A$1:$B$270,2,FALSE)</f>
        <v>MALANG</v>
      </c>
    </row>
    <row r="247" spans="1:61">
      <c r="A247">
        <v>246</v>
      </c>
      <c r="B247">
        <v>1002629071</v>
      </c>
      <c r="C247">
        <v>3</v>
      </c>
      <c r="D247" t="s">
        <v>38</v>
      </c>
      <c r="E247">
        <v>5</v>
      </c>
      <c r="F247" t="s">
        <v>247</v>
      </c>
      <c r="G247" t="s">
        <v>91</v>
      </c>
      <c r="H247" t="s">
        <v>386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46304.415671296294</v>
      </c>
      <c r="P247" s="57">
        <v>46306.576307870368</v>
      </c>
      <c r="Q247">
        <v>69407091</v>
      </c>
      <c r="S247">
        <v>152703256875</v>
      </c>
      <c r="T247" t="s">
        <v>4926</v>
      </c>
      <c r="U247" t="s">
        <v>4922</v>
      </c>
      <c r="V247" t="s">
        <v>4927</v>
      </c>
      <c r="Z247">
        <v>112.607795232773</v>
      </c>
      <c r="AA247">
        <v>-7.9569456501674001</v>
      </c>
      <c r="AB247" t="s">
        <v>4928</v>
      </c>
      <c r="AC247" t="s">
        <v>235</v>
      </c>
      <c r="AL247" t="s">
        <v>217</v>
      </c>
      <c r="AM247" t="s">
        <v>4929</v>
      </c>
      <c r="AN247" t="s">
        <v>6</v>
      </c>
      <c r="AO247" s="57">
        <v>46275.423946759256</v>
      </c>
      <c r="AP247" s="57">
        <v>46305.333333333336</v>
      </c>
      <c r="AR247" t="s">
        <v>218</v>
      </c>
      <c r="AS247" t="s">
        <v>549</v>
      </c>
      <c r="AT247" t="s">
        <v>230</v>
      </c>
      <c r="AU247">
        <v>20261011</v>
      </c>
      <c r="AV247" t="s">
        <v>221</v>
      </c>
      <c r="AW247" t="s">
        <v>923</v>
      </c>
      <c r="AX247" t="s">
        <v>222</v>
      </c>
      <c r="BA247" s="57">
        <v>46305.333333333336</v>
      </c>
      <c r="BB247" t="s">
        <v>4929</v>
      </c>
      <c r="BC247">
        <v>2026</v>
      </c>
      <c r="BD247">
        <v>10</v>
      </c>
      <c r="BE247">
        <v>11</v>
      </c>
      <c r="BF247" s="6">
        <f t="shared" si="9"/>
        <v>46306</v>
      </c>
      <c r="BG247">
        <f t="shared" si="10"/>
        <v>0.66666666666424135</v>
      </c>
      <c r="BH247" t="str">
        <f t="shared" si="11"/>
        <v>COMPLY</v>
      </c>
      <c r="BI247" t="str">
        <f>VLOOKUP(H247,Sheet2!$A$1:$B$270,2,FALSE)</f>
        <v>MALANG</v>
      </c>
    </row>
    <row r="248" spans="1:61">
      <c r="A248">
        <v>247</v>
      </c>
      <c r="B248">
        <v>1002630783</v>
      </c>
      <c r="C248">
        <v>3</v>
      </c>
      <c r="D248" t="s">
        <v>38</v>
      </c>
      <c r="E248">
        <v>5</v>
      </c>
      <c r="F248" t="s">
        <v>247</v>
      </c>
      <c r="G248" t="s">
        <v>91</v>
      </c>
      <c r="H248" t="s">
        <v>386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46305.474074074074</v>
      </c>
      <c r="P248" s="57">
        <v>46306.332858796297</v>
      </c>
      <c r="Q248">
        <v>69407830</v>
      </c>
      <c r="S248">
        <v>152703256890</v>
      </c>
      <c r="T248" t="s">
        <v>4930</v>
      </c>
      <c r="U248" t="s">
        <v>4931</v>
      </c>
      <c r="V248" t="s">
        <v>4932</v>
      </c>
      <c r="Z248">
        <v>112.604552</v>
      </c>
      <c r="AA248">
        <v>-7.9567920000000001</v>
      </c>
      <c r="AB248" t="s">
        <v>4933</v>
      </c>
      <c r="AC248" t="s">
        <v>235</v>
      </c>
      <c r="AL248" t="s">
        <v>217</v>
      </c>
      <c r="AM248" t="s">
        <v>4934</v>
      </c>
      <c r="AN248" t="s">
        <v>6</v>
      </c>
      <c r="AO248" s="57">
        <v>46305.475752314815</v>
      </c>
      <c r="AP248" s="57">
        <v>46306.333333333336</v>
      </c>
      <c r="AR248" t="s">
        <v>218</v>
      </c>
      <c r="AS248" t="s">
        <v>549</v>
      </c>
      <c r="AT248" t="s">
        <v>230</v>
      </c>
      <c r="AU248">
        <v>20261011</v>
      </c>
      <c r="AV248" t="s">
        <v>221</v>
      </c>
      <c r="AW248" t="s">
        <v>875</v>
      </c>
      <c r="AX248" t="s">
        <v>222</v>
      </c>
      <c r="BA248" s="57">
        <v>46306.333333333336</v>
      </c>
      <c r="BB248" t="s">
        <v>4934</v>
      </c>
      <c r="BC248">
        <v>2026</v>
      </c>
      <c r="BD248">
        <v>10</v>
      </c>
      <c r="BE248">
        <v>11</v>
      </c>
      <c r="BF248" s="6">
        <f t="shared" si="9"/>
        <v>46306</v>
      </c>
      <c r="BG248">
        <f t="shared" si="10"/>
        <v>-0.33333333333575865</v>
      </c>
      <c r="BH248" t="str">
        <f t="shared" si="11"/>
        <v>COMPLY</v>
      </c>
      <c r="BI248" t="str">
        <f>VLOOKUP(H248,Sheet2!$A$1:$B$270,2,FALSE)</f>
        <v>MALANG</v>
      </c>
    </row>
    <row r="249" spans="1:61">
      <c r="A249">
        <v>248</v>
      </c>
      <c r="B249">
        <v>1002635715</v>
      </c>
      <c r="C249">
        <v>3</v>
      </c>
      <c r="D249" t="s">
        <v>38</v>
      </c>
      <c r="E249">
        <v>5</v>
      </c>
      <c r="F249" t="s">
        <v>247</v>
      </c>
      <c r="G249" t="s">
        <v>91</v>
      </c>
      <c r="H249" t="s">
        <v>386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46308.706030092595</v>
      </c>
      <c r="P249" s="57">
        <v>46309.789861111109</v>
      </c>
      <c r="Q249">
        <v>69409670</v>
      </c>
      <c r="S249">
        <v>152703256917</v>
      </c>
      <c r="T249" t="s">
        <v>6628</v>
      </c>
      <c r="U249" t="s">
        <v>6629</v>
      </c>
      <c r="V249" t="s">
        <v>6630</v>
      </c>
      <c r="Z249">
        <v>112.59459699999999</v>
      </c>
      <c r="AA249">
        <v>-7.9712180000000004</v>
      </c>
      <c r="AB249" t="s">
        <v>6631</v>
      </c>
      <c r="AC249" t="s">
        <v>235</v>
      </c>
      <c r="AL249" t="s">
        <v>217</v>
      </c>
      <c r="AM249" t="s">
        <v>6632</v>
      </c>
      <c r="AN249" t="s">
        <v>6</v>
      </c>
      <c r="AO249" t="s">
        <v>6600</v>
      </c>
      <c r="AP249" s="57">
        <v>46309.625</v>
      </c>
      <c r="AR249" t="s">
        <v>218</v>
      </c>
      <c r="AS249" t="s">
        <v>549</v>
      </c>
      <c r="AT249" t="s">
        <v>230</v>
      </c>
      <c r="AU249">
        <v>20261014</v>
      </c>
      <c r="AV249" t="s">
        <v>221</v>
      </c>
      <c r="AW249" t="s">
        <v>877</v>
      </c>
      <c r="AX249" t="s">
        <v>222</v>
      </c>
      <c r="BA249" s="57">
        <v>46309.625</v>
      </c>
      <c r="BB249" t="s">
        <v>6632</v>
      </c>
      <c r="BC249">
        <v>2026</v>
      </c>
      <c r="BD249">
        <v>10</v>
      </c>
      <c r="BE249">
        <v>14</v>
      </c>
      <c r="BF249" s="6">
        <f t="shared" si="9"/>
        <v>46309</v>
      </c>
      <c r="BG249">
        <f t="shared" si="10"/>
        <v>-0.625</v>
      </c>
      <c r="BH249" t="str">
        <f t="shared" si="11"/>
        <v>COMPLY</v>
      </c>
      <c r="BI249" t="str">
        <f>VLOOKUP(H249,Sheet2!$A$1:$B$270,2,FALSE)</f>
        <v>MALANG</v>
      </c>
    </row>
    <row r="250" spans="1:61">
      <c r="A250">
        <v>249</v>
      </c>
      <c r="B250">
        <v>1002644811</v>
      </c>
      <c r="C250">
        <v>3</v>
      </c>
      <c r="D250" t="s">
        <v>38</v>
      </c>
      <c r="E250">
        <v>5</v>
      </c>
      <c r="F250" t="s">
        <v>247</v>
      </c>
      <c r="G250" t="s">
        <v>91</v>
      </c>
      <c r="H250" t="s">
        <v>386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46315.416539351849</v>
      </c>
      <c r="P250" s="57">
        <v>46316.447222222225</v>
      </c>
      <c r="Q250">
        <v>69413516</v>
      </c>
      <c r="S250">
        <v>152703903882</v>
      </c>
      <c r="T250" t="s">
        <v>10193</v>
      </c>
      <c r="U250" t="s">
        <v>10194</v>
      </c>
      <c r="V250" t="s">
        <v>10195</v>
      </c>
      <c r="Z250">
        <v>112.604455056285</v>
      </c>
      <c r="AA250">
        <v>-7.95679394470329</v>
      </c>
      <c r="AB250" t="s">
        <v>10196</v>
      </c>
      <c r="AC250" t="s">
        <v>235</v>
      </c>
      <c r="AL250" t="s">
        <v>217</v>
      </c>
      <c r="AM250" t="s">
        <v>10197</v>
      </c>
      <c r="AN250" t="s">
        <v>6</v>
      </c>
      <c r="AO250" t="s">
        <v>10147</v>
      </c>
      <c r="AP250" s="57">
        <v>46316.333333333336</v>
      </c>
      <c r="AQ250" t="s">
        <v>841</v>
      </c>
      <c r="AR250" t="s">
        <v>218</v>
      </c>
      <c r="AS250" t="s">
        <v>549</v>
      </c>
      <c r="AT250" t="s">
        <v>230</v>
      </c>
      <c r="AU250">
        <v>20261021</v>
      </c>
      <c r="AV250" t="s">
        <v>221</v>
      </c>
      <c r="AW250" t="s">
        <v>923</v>
      </c>
      <c r="AX250" t="s">
        <v>222</v>
      </c>
      <c r="BA250" s="57">
        <v>46316.333333333336</v>
      </c>
      <c r="BB250" t="s">
        <v>10197</v>
      </c>
      <c r="BC250">
        <v>2026</v>
      </c>
      <c r="BD250">
        <v>10</v>
      </c>
      <c r="BE250">
        <v>21</v>
      </c>
      <c r="BF250" s="6">
        <f t="shared" si="9"/>
        <v>46316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MALANG</v>
      </c>
    </row>
    <row r="251" spans="1:61">
      <c r="A251">
        <v>250</v>
      </c>
      <c r="B251">
        <v>1002620775</v>
      </c>
      <c r="C251">
        <v>3</v>
      </c>
      <c r="D251" t="s">
        <v>38</v>
      </c>
      <c r="E251">
        <v>5</v>
      </c>
      <c r="F251" t="s">
        <v>247</v>
      </c>
      <c r="G251" t="s">
        <v>91</v>
      </c>
      <c r="H251" t="s">
        <v>401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46298.397615740738</v>
      </c>
      <c r="P251" s="57">
        <v>46299.777766203704</v>
      </c>
      <c r="Q251">
        <v>69403489</v>
      </c>
      <c r="S251">
        <v>152701239320</v>
      </c>
      <c r="T251" t="s">
        <v>1554</v>
      </c>
      <c r="U251" t="s">
        <v>1555</v>
      </c>
      <c r="V251" t="s">
        <v>1556</v>
      </c>
      <c r="Z251">
        <v>112.63304050000001</v>
      </c>
      <c r="AA251">
        <v>-7.9840022999999896</v>
      </c>
      <c r="AB251" t="s">
        <v>1557</v>
      </c>
      <c r="AC251" t="s">
        <v>235</v>
      </c>
      <c r="AL251" t="s">
        <v>217</v>
      </c>
      <c r="AM251" t="s">
        <v>1558</v>
      </c>
      <c r="AN251" t="s">
        <v>6</v>
      </c>
      <c r="AO251" s="57">
        <v>46091.40283564815</v>
      </c>
      <c r="AP251" s="57">
        <v>46299.333333333336</v>
      </c>
      <c r="AR251" t="s">
        <v>218</v>
      </c>
      <c r="AS251" t="s">
        <v>247</v>
      </c>
      <c r="AT251" t="s">
        <v>230</v>
      </c>
      <c r="AU251">
        <v>20261004</v>
      </c>
      <c r="AV251" t="s">
        <v>221</v>
      </c>
      <c r="AW251" t="s">
        <v>923</v>
      </c>
      <c r="AX251" t="s">
        <v>222</v>
      </c>
      <c r="BA251" s="57">
        <v>46299.333333333336</v>
      </c>
      <c r="BB251" t="s">
        <v>1558</v>
      </c>
      <c r="BC251">
        <v>2026</v>
      </c>
      <c r="BD251">
        <v>10</v>
      </c>
      <c r="BE251">
        <v>4</v>
      </c>
      <c r="BF251" s="6">
        <f t="shared" si="9"/>
        <v>46299</v>
      </c>
      <c r="BG251">
        <f t="shared" si="10"/>
        <v>-0.33333333333575865</v>
      </c>
      <c r="BH251" t="str">
        <f t="shared" si="11"/>
        <v>COMPLY</v>
      </c>
      <c r="BI251" t="str">
        <f>VLOOKUP(H251,Sheet2!$A$1:$B$270,2,FALSE)</f>
        <v>MALANG</v>
      </c>
    </row>
    <row r="252" spans="1:61">
      <c r="A252">
        <v>251</v>
      </c>
      <c r="B252">
        <v>1002620849</v>
      </c>
      <c r="C252">
        <v>3</v>
      </c>
      <c r="D252" t="s">
        <v>38</v>
      </c>
      <c r="E252">
        <v>5</v>
      </c>
      <c r="F252" t="s">
        <v>247</v>
      </c>
      <c r="G252" t="s">
        <v>91</v>
      </c>
      <c r="H252" t="s">
        <v>401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46298.462256944447</v>
      </c>
      <c r="P252" s="57">
        <v>46298.691122685188</v>
      </c>
      <c r="Q252">
        <v>69403522</v>
      </c>
      <c r="S252">
        <v>152701239321</v>
      </c>
      <c r="T252" t="s">
        <v>1559</v>
      </c>
      <c r="U252" t="s">
        <v>1560</v>
      </c>
      <c r="V252" t="s">
        <v>1561</v>
      </c>
      <c r="Z252">
        <v>112.6352435</v>
      </c>
      <c r="AA252">
        <v>-7.9674364000000004</v>
      </c>
      <c r="AB252" t="s">
        <v>1562</v>
      </c>
      <c r="AC252" t="s">
        <v>216</v>
      </c>
      <c r="AL252" t="s">
        <v>217</v>
      </c>
      <c r="AM252" t="s">
        <v>1563</v>
      </c>
      <c r="AN252" t="s">
        <v>6</v>
      </c>
      <c r="AO252" s="57">
        <v>46091.465949074074</v>
      </c>
      <c r="AP252" s="57">
        <v>46299.333333333336</v>
      </c>
      <c r="AR252" t="s">
        <v>218</v>
      </c>
      <c r="AS252" t="s">
        <v>247</v>
      </c>
      <c r="AT252" t="s">
        <v>230</v>
      </c>
      <c r="AU252">
        <v>20261003</v>
      </c>
      <c r="AV252" t="s">
        <v>221</v>
      </c>
      <c r="AW252" t="s">
        <v>877</v>
      </c>
      <c r="AX252" t="s">
        <v>222</v>
      </c>
      <c r="BA252" s="57">
        <v>46299.333333333336</v>
      </c>
      <c r="BB252" t="s">
        <v>1563</v>
      </c>
      <c r="BC252">
        <v>2026</v>
      </c>
      <c r="BD252">
        <v>10</v>
      </c>
      <c r="BE252">
        <v>3</v>
      </c>
      <c r="BF252" s="6">
        <f t="shared" si="9"/>
        <v>46298</v>
      </c>
      <c r="BG252">
        <f t="shared" si="10"/>
        <v>-1.3333333333357587</v>
      </c>
      <c r="BH252" t="str">
        <f t="shared" si="11"/>
        <v>COMPLY</v>
      </c>
      <c r="BI252" t="str">
        <f>VLOOKUP(H252,Sheet2!$A$1:$B$270,2,FALSE)</f>
        <v>MALANG</v>
      </c>
    </row>
    <row r="253" spans="1:61">
      <c r="A253">
        <v>252</v>
      </c>
      <c r="B253">
        <v>1002626266</v>
      </c>
      <c r="C253">
        <v>3</v>
      </c>
      <c r="D253" t="s">
        <v>38</v>
      </c>
      <c r="E253">
        <v>5</v>
      </c>
      <c r="F253" t="s">
        <v>247</v>
      </c>
      <c r="G253" t="s">
        <v>91</v>
      </c>
      <c r="H253" t="s">
        <v>401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46302.584432870368</v>
      </c>
      <c r="P253" s="57">
        <v>46303.835335648146</v>
      </c>
      <c r="Q253">
        <v>69405895</v>
      </c>
      <c r="S253">
        <v>152701239357</v>
      </c>
      <c r="T253" t="s">
        <v>3798</v>
      </c>
      <c r="U253" t="s">
        <v>3799</v>
      </c>
      <c r="V253" t="s">
        <v>3800</v>
      </c>
      <c r="Z253">
        <v>112.61679863853399</v>
      </c>
      <c r="AA253">
        <v>-7.99695085439207</v>
      </c>
      <c r="AB253" t="s">
        <v>3801</v>
      </c>
      <c r="AC253" t="s">
        <v>235</v>
      </c>
      <c r="AL253" t="s">
        <v>217</v>
      </c>
      <c r="AM253" t="s">
        <v>3802</v>
      </c>
      <c r="AN253" t="s">
        <v>6</v>
      </c>
      <c r="AO253" s="57">
        <v>46213.59065972222</v>
      </c>
      <c r="AP253" s="57">
        <v>46303.458333333336</v>
      </c>
      <c r="AR253" t="s">
        <v>218</v>
      </c>
      <c r="AS253" t="s">
        <v>247</v>
      </c>
      <c r="AT253" t="s">
        <v>220</v>
      </c>
      <c r="AU253">
        <v>20261008</v>
      </c>
      <c r="AV253" t="s">
        <v>221</v>
      </c>
      <c r="AW253" t="s">
        <v>1670</v>
      </c>
      <c r="AX253" t="s">
        <v>222</v>
      </c>
      <c r="BA253" s="57">
        <v>46303.458333333336</v>
      </c>
      <c r="BB253" t="s">
        <v>3802</v>
      </c>
      <c r="BC253">
        <v>2026</v>
      </c>
      <c r="BD253">
        <v>10</v>
      </c>
      <c r="BE253">
        <v>8</v>
      </c>
      <c r="BF253" s="6">
        <f t="shared" si="9"/>
        <v>46303</v>
      </c>
      <c r="BG253">
        <f t="shared" si="10"/>
        <v>-0.45833333333575865</v>
      </c>
      <c r="BH253" t="str">
        <f t="shared" si="11"/>
        <v>COMPLY</v>
      </c>
      <c r="BI253" t="str">
        <f>VLOOKUP(H253,Sheet2!$A$1:$B$270,2,FALSE)</f>
        <v>MALANG</v>
      </c>
    </row>
    <row r="254" spans="1:61">
      <c r="A254">
        <v>253</v>
      </c>
      <c r="B254">
        <v>1002630384</v>
      </c>
      <c r="C254">
        <v>3</v>
      </c>
      <c r="D254" t="s">
        <v>38</v>
      </c>
      <c r="E254">
        <v>5</v>
      </c>
      <c r="F254" t="s">
        <v>247</v>
      </c>
      <c r="G254" t="s">
        <v>91</v>
      </c>
      <c r="H254" t="s">
        <v>401</v>
      </c>
      <c r="I254" t="s">
        <v>212</v>
      </c>
      <c r="J254" t="s">
        <v>213</v>
      </c>
      <c r="K254" t="s">
        <v>149</v>
      </c>
      <c r="M254" t="s">
        <v>76</v>
      </c>
      <c r="N254" t="s">
        <v>215</v>
      </c>
      <c r="O254" s="57">
        <v>46304.695439814815</v>
      </c>
      <c r="P254" s="57">
        <v>46304.880266203705</v>
      </c>
      <c r="Q254">
        <v>69407131</v>
      </c>
      <c r="S254">
        <v>152701239382</v>
      </c>
      <c r="T254" t="s">
        <v>4915</v>
      </c>
      <c r="U254" t="s">
        <v>4935</v>
      </c>
      <c r="V254" t="s">
        <v>4936</v>
      </c>
      <c r="Z254">
        <v>112.61949629999999</v>
      </c>
      <c r="AA254">
        <v>-7.9980473999999999</v>
      </c>
      <c r="AB254" t="s">
        <v>4918</v>
      </c>
      <c r="AC254" t="s">
        <v>229</v>
      </c>
      <c r="AL254" t="s">
        <v>217</v>
      </c>
      <c r="AM254" t="s">
        <v>4937</v>
      </c>
      <c r="AN254" t="s">
        <v>6</v>
      </c>
      <c r="AO254" s="57">
        <v>46275.725983796299</v>
      </c>
      <c r="AR254" t="s">
        <v>218</v>
      </c>
      <c r="AS254" t="s">
        <v>247</v>
      </c>
      <c r="AT254" t="s">
        <v>230</v>
      </c>
      <c r="AU254">
        <v>20261009</v>
      </c>
      <c r="AV254" t="s">
        <v>221</v>
      </c>
      <c r="AW254" t="s">
        <v>540</v>
      </c>
      <c r="AX254" t="s">
        <v>222</v>
      </c>
      <c r="BA254" s="57">
        <v>46304.291666666664</v>
      </c>
      <c r="BB254" t="s">
        <v>4937</v>
      </c>
      <c r="BC254">
        <v>2026</v>
      </c>
      <c r="BD254">
        <v>10</v>
      </c>
      <c r="BE254">
        <v>9</v>
      </c>
      <c r="BF254" s="6">
        <f t="shared" si="9"/>
        <v>46304</v>
      </c>
      <c r="BG254">
        <f t="shared" si="10"/>
        <v>-0.29166666666424135</v>
      </c>
      <c r="BH254" t="str">
        <f t="shared" si="11"/>
        <v>COMPLY</v>
      </c>
      <c r="BI254" t="str">
        <f>VLOOKUP(H254,Sheet2!$A$1:$B$270,2,FALSE)</f>
        <v>MALANG</v>
      </c>
    </row>
    <row r="255" spans="1:61">
      <c r="A255">
        <v>254</v>
      </c>
      <c r="B255">
        <v>1002638480</v>
      </c>
      <c r="C255">
        <v>3</v>
      </c>
      <c r="D255" t="s">
        <v>38</v>
      </c>
      <c r="E255">
        <v>5</v>
      </c>
      <c r="F255" t="s">
        <v>247</v>
      </c>
      <c r="G255" t="s">
        <v>91</v>
      </c>
      <c r="H255" t="s">
        <v>401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46310.562280092592</v>
      </c>
      <c r="P255" s="57">
        <v>46310.845520833333</v>
      </c>
      <c r="Q255">
        <v>69410817</v>
      </c>
      <c r="S255">
        <v>152701239418</v>
      </c>
      <c r="T255" t="s">
        <v>7461</v>
      </c>
      <c r="U255" t="s">
        <v>7462</v>
      </c>
      <c r="V255" t="s">
        <v>7463</v>
      </c>
      <c r="Z255">
        <v>112.6238778</v>
      </c>
      <c r="AA255">
        <v>-7.9779001000000003</v>
      </c>
      <c r="AB255" t="s">
        <v>7464</v>
      </c>
      <c r="AC255" t="s">
        <v>235</v>
      </c>
      <c r="AL255" t="s">
        <v>217</v>
      </c>
      <c r="AM255" t="s">
        <v>7465</v>
      </c>
      <c r="AN255" t="s">
        <v>6</v>
      </c>
      <c r="AO255" t="s">
        <v>7466</v>
      </c>
      <c r="AP255" s="57">
        <v>46311.458333333336</v>
      </c>
      <c r="AR255" t="s">
        <v>218</v>
      </c>
      <c r="AS255" t="s">
        <v>247</v>
      </c>
      <c r="AT255" t="s">
        <v>230</v>
      </c>
      <c r="AU255">
        <v>20261015</v>
      </c>
      <c r="AV255" t="s">
        <v>221</v>
      </c>
      <c r="AW255" t="s">
        <v>862</v>
      </c>
      <c r="AX255" t="s">
        <v>222</v>
      </c>
      <c r="BA255" s="57">
        <v>46311.458333333336</v>
      </c>
      <c r="BB255" t="s">
        <v>7465</v>
      </c>
      <c r="BC255">
        <v>2026</v>
      </c>
      <c r="BD255">
        <v>10</v>
      </c>
      <c r="BE255">
        <v>15</v>
      </c>
      <c r="BF255" s="6">
        <f t="shared" si="9"/>
        <v>46310</v>
      </c>
      <c r="BG255">
        <f t="shared" si="10"/>
        <v>-1.4583333333357587</v>
      </c>
      <c r="BH255" t="str">
        <f t="shared" si="11"/>
        <v>COMPLY</v>
      </c>
      <c r="BI255" t="str">
        <f>VLOOKUP(H255,Sheet2!$A$1:$B$270,2,FALSE)</f>
        <v>MALANG</v>
      </c>
    </row>
    <row r="256" spans="1:61">
      <c r="A256">
        <v>255</v>
      </c>
      <c r="B256">
        <v>1002640409</v>
      </c>
      <c r="C256">
        <v>3</v>
      </c>
      <c r="D256" t="s">
        <v>38</v>
      </c>
      <c r="E256">
        <v>5</v>
      </c>
      <c r="F256" t="s">
        <v>247</v>
      </c>
      <c r="G256" t="s">
        <v>91</v>
      </c>
      <c r="H256" t="s">
        <v>401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46311.614351851851</v>
      </c>
      <c r="P256" s="57">
        <v>46312.567824074074</v>
      </c>
      <c r="Q256">
        <v>69411610</v>
      </c>
      <c r="S256">
        <v>152701239201</v>
      </c>
      <c r="T256" t="s">
        <v>8107</v>
      </c>
      <c r="U256" t="s">
        <v>8108</v>
      </c>
      <c r="V256" t="s">
        <v>8109</v>
      </c>
      <c r="Z256">
        <v>112.63412460000001</v>
      </c>
      <c r="AA256">
        <v>-7.9673017000000002</v>
      </c>
      <c r="AB256" t="s">
        <v>8110</v>
      </c>
      <c r="AC256" t="s">
        <v>235</v>
      </c>
      <c r="AL256" t="s">
        <v>217</v>
      </c>
      <c r="AM256" t="s">
        <v>8111</v>
      </c>
      <c r="AN256" t="s">
        <v>6</v>
      </c>
      <c r="AO256" t="s">
        <v>8112</v>
      </c>
      <c r="AP256" s="57">
        <v>46312.458333333336</v>
      </c>
      <c r="AR256" t="s">
        <v>218</v>
      </c>
      <c r="AS256" t="s">
        <v>247</v>
      </c>
      <c r="AT256" t="s">
        <v>342</v>
      </c>
      <c r="AU256">
        <v>20261017</v>
      </c>
      <c r="AV256" t="s">
        <v>221</v>
      </c>
      <c r="AW256" t="s">
        <v>5957</v>
      </c>
      <c r="AX256" t="s">
        <v>222</v>
      </c>
      <c r="BA256" s="57">
        <v>46312.458333333336</v>
      </c>
      <c r="BB256" t="s">
        <v>8111</v>
      </c>
      <c r="BC256">
        <v>2026</v>
      </c>
      <c r="BD256">
        <v>10</v>
      </c>
      <c r="BE256">
        <v>17</v>
      </c>
      <c r="BF256" s="6">
        <f t="shared" si="9"/>
        <v>46312</v>
      </c>
      <c r="BG256">
        <f t="shared" si="10"/>
        <v>-0.45833333333575865</v>
      </c>
      <c r="BH256" t="str">
        <f t="shared" si="11"/>
        <v>COMPLY</v>
      </c>
      <c r="BI256" t="str">
        <f>VLOOKUP(H256,Sheet2!$A$1:$B$270,2,FALSE)</f>
        <v>MALANG</v>
      </c>
    </row>
    <row r="257" spans="1:61">
      <c r="A257">
        <v>256</v>
      </c>
      <c r="B257">
        <v>1002645293</v>
      </c>
      <c r="C257">
        <v>3</v>
      </c>
      <c r="D257" t="s">
        <v>38</v>
      </c>
      <c r="E257">
        <v>5</v>
      </c>
      <c r="F257" t="s">
        <v>247</v>
      </c>
      <c r="G257" t="s">
        <v>91</v>
      </c>
      <c r="H257" t="s">
        <v>401</v>
      </c>
      <c r="I257" t="s">
        <v>212</v>
      </c>
      <c r="J257" t="s">
        <v>213</v>
      </c>
      <c r="K257" t="s">
        <v>149</v>
      </c>
      <c r="L257" t="s">
        <v>214</v>
      </c>
      <c r="M257" t="s">
        <v>279</v>
      </c>
      <c r="N257" t="s">
        <v>215</v>
      </c>
      <c r="O257" s="57">
        <v>46315.506840277776</v>
      </c>
      <c r="P257" s="57">
        <v>46316.239328703705</v>
      </c>
      <c r="Q257">
        <v>69413690</v>
      </c>
      <c r="S257">
        <v>152701239451</v>
      </c>
      <c r="T257" t="s">
        <v>10198</v>
      </c>
      <c r="U257" t="s">
        <v>10199</v>
      </c>
      <c r="V257" t="s">
        <v>10200</v>
      </c>
      <c r="Z257">
        <v>112.6438998</v>
      </c>
      <c r="AA257">
        <v>-7.9936004999999897</v>
      </c>
      <c r="AB257" t="s">
        <v>10201</v>
      </c>
      <c r="AC257" t="s">
        <v>235</v>
      </c>
      <c r="AL257" t="s">
        <v>217</v>
      </c>
      <c r="AM257" t="s">
        <v>9400</v>
      </c>
      <c r="AN257" t="s">
        <v>6</v>
      </c>
      <c r="AO257" t="s">
        <v>10151</v>
      </c>
      <c r="AP257" s="57">
        <v>46316.458333333336</v>
      </c>
      <c r="AR257" t="s">
        <v>239</v>
      </c>
      <c r="AS257" t="s">
        <v>247</v>
      </c>
      <c r="AT257" t="s">
        <v>342</v>
      </c>
      <c r="AV257" t="s">
        <v>799</v>
      </c>
      <c r="AW257" t="s">
        <v>854</v>
      </c>
      <c r="AX257" t="s">
        <v>222</v>
      </c>
      <c r="BA257" s="57">
        <v>46316.458333333336</v>
      </c>
      <c r="BB257" t="s">
        <v>9400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MALANG</v>
      </c>
    </row>
    <row r="258" spans="1:61">
      <c r="A258">
        <v>257</v>
      </c>
      <c r="B258">
        <v>1002626083</v>
      </c>
      <c r="C258">
        <v>3</v>
      </c>
      <c r="D258" t="s">
        <v>38</v>
      </c>
      <c r="E258">
        <v>5</v>
      </c>
      <c r="F258" t="s">
        <v>247</v>
      </c>
      <c r="G258" t="s">
        <v>91</v>
      </c>
      <c r="H258" t="s">
        <v>515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46302.551145833335</v>
      </c>
      <c r="P258" s="57">
        <v>46303.753842592596</v>
      </c>
      <c r="Q258">
        <v>69405846</v>
      </c>
      <c r="S258">
        <v>152705285097</v>
      </c>
      <c r="T258" t="s">
        <v>3803</v>
      </c>
      <c r="U258" t="s">
        <v>3804</v>
      </c>
      <c r="V258" t="s">
        <v>3805</v>
      </c>
      <c r="Z258">
        <v>112.658571717501</v>
      </c>
      <c r="AA258">
        <v>-7.9845998031973799</v>
      </c>
      <c r="AB258" t="s">
        <v>3806</v>
      </c>
      <c r="AC258" t="s">
        <v>235</v>
      </c>
      <c r="AL258" t="s">
        <v>217</v>
      </c>
      <c r="AM258" t="s">
        <v>3807</v>
      </c>
      <c r="AN258" t="s">
        <v>6</v>
      </c>
      <c r="AO258" s="57">
        <v>46213.559548611112</v>
      </c>
      <c r="AP258" s="57">
        <v>46303.458333333336</v>
      </c>
      <c r="AR258" t="s">
        <v>218</v>
      </c>
      <c r="AS258" t="s">
        <v>570</v>
      </c>
      <c r="AT258" t="s">
        <v>220</v>
      </c>
      <c r="AU258">
        <v>20261008</v>
      </c>
      <c r="AV258" t="s">
        <v>221</v>
      </c>
      <c r="AW258" t="s">
        <v>1670</v>
      </c>
      <c r="AX258" t="s">
        <v>222</v>
      </c>
      <c r="BA258" s="57">
        <v>46303.458333333336</v>
      </c>
      <c r="BB258" t="s">
        <v>3807</v>
      </c>
      <c r="BC258">
        <v>2026</v>
      </c>
      <c r="BD258">
        <v>10</v>
      </c>
      <c r="BE258">
        <v>8</v>
      </c>
      <c r="BF258" s="6">
        <f t="shared" ref="BF258:BF321" si="12">DATE(BC258,BD258,BE258)</f>
        <v>46303</v>
      </c>
      <c r="BG258">
        <f t="shared" ref="BG258:BG321" si="13">BF258-BA258</f>
        <v>-0.45833333333575865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1002641615</v>
      </c>
      <c r="C259">
        <v>3</v>
      </c>
      <c r="D259" t="s">
        <v>38</v>
      </c>
      <c r="E259">
        <v>5</v>
      </c>
      <c r="F259" t="s">
        <v>247</v>
      </c>
      <c r="G259" t="s">
        <v>91</v>
      </c>
      <c r="H259" t="s">
        <v>515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46312.732407407406</v>
      </c>
      <c r="P259" s="57">
        <v>46313.546354166669</v>
      </c>
      <c r="Q259">
        <v>69412219</v>
      </c>
      <c r="S259">
        <v>152705285146</v>
      </c>
      <c r="T259" t="s">
        <v>8113</v>
      </c>
      <c r="U259" t="s">
        <v>8114</v>
      </c>
      <c r="V259" t="s">
        <v>8115</v>
      </c>
      <c r="Z259">
        <v>112.669027782976</v>
      </c>
      <c r="AA259">
        <v>-7.9642400659471297</v>
      </c>
      <c r="AB259" t="s">
        <v>8116</v>
      </c>
      <c r="AC259" t="s">
        <v>216</v>
      </c>
      <c r="AL259" t="s">
        <v>217</v>
      </c>
      <c r="AM259" t="s">
        <v>8117</v>
      </c>
      <c r="AN259" t="s">
        <v>6</v>
      </c>
      <c r="AO259" t="s">
        <v>8118</v>
      </c>
      <c r="AP259" s="57">
        <v>46313.625</v>
      </c>
      <c r="AR259" t="s">
        <v>218</v>
      </c>
      <c r="AS259" t="s">
        <v>570</v>
      </c>
      <c r="AT259" t="s">
        <v>230</v>
      </c>
      <c r="AU259">
        <v>20261018</v>
      </c>
      <c r="AV259" t="s">
        <v>221</v>
      </c>
      <c r="AW259" t="s">
        <v>877</v>
      </c>
      <c r="AX259" t="s">
        <v>222</v>
      </c>
      <c r="BA259" s="57">
        <v>46313.625</v>
      </c>
      <c r="BB259" t="s">
        <v>8117</v>
      </c>
      <c r="BC259">
        <v>2026</v>
      </c>
      <c r="BD259">
        <v>10</v>
      </c>
      <c r="BE259">
        <v>18</v>
      </c>
      <c r="BF259" s="6">
        <f t="shared" si="12"/>
        <v>46313</v>
      </c>
      <c r="BG259">
        <f t="shared" si="13"/>
        <v>-0.625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1002641882</v>
      </c>
      <c r="C260">
        <v>3</v>
      </c>
      <c r="D260" t="s">
        <v>38</v>
      </c>
      <c r="E260">
        <v>5</v>
      </c>
      <c r="F260" t="s">
        <v>247</v>
      </c>
      <c r="G260" t="s">
        <v>91</v>
      </c>
      <c r="H260" t="s">
        <v>515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46313.524756944447</v>
      </c>
      <c r="P260" s="57">
        <v>46313.826273148145</v>
      </c>
      <c r="Q260">
        <v>69412355</v>
      </c>
      <c r="S260">
        <v>152705285153</v>
      </c>
      <c r="T260" t="s">
        <v>8119</v>
      </c>
      <c r="U260" t="s">
        <v>8120</v>
      </c>
      <c r="V260" t="s">
        <v>8121</v>
      </c>
      <c r="Z260">
        <v>112.658741921046</v>
      </c>
      <c r="AA260">
        <v>-7.9792411385876303</v>
      </c>
      <c r="AB260" t="s">
        <v>8122</v>
      </c>
      <c r="AC260" t="s">
        <v>235</v>
      </c>
      <c r="AL260" t="s">
        <v>217</v>
      </c>
      <c r="AM260" t="s">
        <v>8123</v>
      </c>
      <c r="AN260" t="s">
        <v>6</v>
      </c>
      <c r="AO260" t="s">
        <v>8124</v>
      </c>
      <c r="AP260" s="57">
        <v>46314.458333333336</v>
      </c>
      <c r="AR260" t="s">
        <v>218</v>
      </c>
      <c r="AS260" t="s">
        <v>570</v>
      </c>
      <c r="AT260" t="s">
        <v>230</v>
      </c>
      <c r="AU260">
        <v>20261018</v>
      </c>
      <c r="AV260" t="s">
        <v>221</v>
      </c>
      <c r="AW260" t="s">
        <v>883</v>
      </c>
      <c r="AX260" t="s">
        <v>222</v>
      </c>
      <c r="BA260" s="57">
        <v>46314.458333333336</v>
      </c>
      <c r="BB260" t="s">
        <v>8123</v>
      </c>
      <c r="BC260">
        <v>2026</v>
      </c>
      <c r="BD260">
        <v>10</v>
      </c>
      <c r="BE260">
        <v>18</v>
      </c>
      <c r="BF260" s="6">
        <f t="shared" si="12"/>
        <v>46313</v>
      </c>
      <c r="BG260">
        <f t="shared" si="13"/>
        <v>-1.4583333333357587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1002645361</v>
      </c>
      <c r="C261">
        <v>3</v>
      </c>
      <c r="D261" t="s">
        <v>38</v>
      </c>
      <c r="E261">
        <v>5</v>
      </c>
      <c r="F261" t="s">
        <v>247</v>
      </c>
      <c r="G261" t="s">
        <v>91</v>
      </c>
      <c r="H261" t="s">
        <v>515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46315.533148148148</v>
      </c>
      <c r="P261" s="57">
        <v>46315.748668981483</v>
      </c>
      <c r="Q261">
        <v>69413740</v>
      </c>
      <c r="S261">
        <v>152705285272</v>
      </c>
      <c r="T261" t="s">
        <v>10202</v>
      </c>
      <c r="U261" t="s">
        <v>10203</v>
      </c>
      <c r="V261" t="s">
        <v>10204</v>
      </c>
      <c r="Z261">
        <v>112.6802818</v>
      </c>
      <c r="AA261">
        <v>-7.9992628999999997</v>
      </c>
      <c r="AB261" t="s">
        <v>10205</v>
      </c>
      <c r="AC261" t="s">
        <v>235</v>
      </c>
      <c r="AL261" t="s">
        <v>217</v>
      </c>
      <c r="AM261" t="s">
        <v>10206</v>
      </c>
      <c r="AN261" t="s">
        <v>6</v>
      </c>
      <c r="AO261" t="s">
        <v>10111</v>
      </c>
      <c r="AP261" s="57">
        <v>46316.458333333336</v>
      </c>
      <c r="AR261" t="s">
        <v>218</v>
      </c>
      <c r="AS261" t="s">
        <v>570</v>
      </c>
      <c r="AT261" t="s">
        <v>342</v>
      </c>
      <c r="AU261">
        <v>20261020</v>
      </c>
      <c r="AV261" t="s">
        <v>221</v>
      </c>
      <c r="AW261" t="s">
        <v>5957</v>
      </c>
      <c r="AX261" t="s">
        <v>222</v>
      </c>
      <c r="BA261" s="57">
        <v>46316.458333333336</v>
      </c>
      <c r="BB261" t="s">
        <v>10206</v>
      </c>
      <c r="BC261">
        <v>2026</v>
      </c>
      <c r="BD261">
        <v>10</v>
      </c>
      <c r="BE261">
        <v>20</v>
      </c>
      <c r="BF261" s="6">
        <f t="shared" si="12"/>
        <v>46315</v>
      </c>
      <c r="BG261">
        <f t="shared" si="13"/>
        <v>-1.4583333333357587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1002645344</v>
      </c>
      <c r="C262">
        <v>3</v>
      </c>
      <c r="D262" t="s">
        <v>38</v>
      </c>
      <c r="E262">
        <v>5</v>
      </c>
      <c r="F262" t="s">
        <v>247</v>
      </c>
      <c r="G262" t="s">
        <v>91</v>
      </c>
      <c r="H262" t="s">
        <v>515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46315.524884259263</v>
      </c>
      <c r="P262" s="57">
        <v>46315.73537037037</v>
      </c>
      <c r="Q262">
        <v>69413734</v>
      </c>
      <c r="S262">
        <v>152705285271</v>
      </c>
      <c r="T262" t="s">
        <v>10202</v>
      </c>
      <c r="U262" t="s">
        <v>10207</v>
      </c>
      <c r="V262" t="s">
        <v>10208</v>
      </c>
      <c r="Z262">
        <v>112.6802818</v>
      </c>
      <c r="AA262">
        <v>-7.9992628999999997</v>
      </c>
      <c r="AB262" t="s">
        <v>10209</v>
      </c>
      <c r="AC262" t="s">
        <v>235</v>
      </c>
      <c r="AL262" t="s">
        <v>217</v>
      </c>
      <c r="AM262" t="s">
        <v>10210</v>
      </c>
      <c r="AN262" t="s">
        <v>6</v>
      </c>
      <c r="AO262" t="s">
        <v>10151</v>
      </c>
      <c r="AP262" s="57">
        <v>46316.458333333336</v>
      </c>
      <c r="AR262" t="s">
        <v>218</v>
      </c>
      <c r="AS262" t="s">
        <v>570</v>
      </c>
      <c r="AT262" t="s">
        <v>342</v>
      </c>
      <c r="AU262">
        <v>20261020</v>
      </c>
      <c r="AV262" t="s">
        <v>221</v>
      </c>
      <c r="AW262" t="s">
        <v>5818</v>
      </c>
      <c r="AX262" t="s">
        <v>222</v>
      </c>
      <c r="BA262" s="57">
        <v>46316.458333333336</v>
      </c>
      <c r="BB262" t="s">
        <v>10210</v>
      </c>
      <c r="BC262">
        <v>2026</v>
      </c>
      <c r="BD262">
        <v>10</v>
      </c>
      <c r="BE262">
        <v>20</v>
      </c>
      <c r="BF262" s="6">
        <f t="shared" si="12"/>
        <v>46315</v>
      </c>
      <c r="BG262">
        <f t="shared" si="13"/>
        <v>-1.4583333333357587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1002620453</v>
      </c>
      <c r="C263">
        <v>3</v>
      </c>
      <c r="D263" t="s">
        <v>38</v>
      </c>
      <c r="E263">
        <v>5</v>
      </c>
      <c r="F263" t="s">
        <v>247</v>
      </c>
      <c r="G263" t="s">
        <v>87</v>
      </c>
      <c r="H263" t="s">
        <v>285</v>
      </c>
      <c r="I263" t="s">
        <v>212</v>
      </c>
      <c r="J263" t="s">
        <v>213</v>
      </c>
      <c r="K263" t="s">
        <v>149</v>
      </c>
      <c r="M263" t="s">
        <v>1400</v>
      </c>
      <c r="N263" t="s">
        <v>215</v>
      </c>
      <c r="O263" s="57">
        <v>46297.690891203703</v>
      </c>
      <c r="P263" s="57">
        <v>46301.56527777778</v>
      </c>
      <c r="Q263">
        <v>69403317</v>
      </c>
      <c r="S263">
        <v>152711247525</v>
      </c>
      <c r="T263" t="s">
        <v>1571</v>
      </c>
      <c r="U263" t="s">
        <v>1572</v>
      </c>
      <c r="V263" t="s">
        <v>1573</v>
      </c>
      <c r="Z263">
        <v>112.575734853744</v>
      </c>
      <c r="AA263">
        <v>-7.9262484614668196</v>
      </c>
      <c r="AB263" t="s">
        <v>1574</v>
      </c>
      <c r="AC263" t="s">
        <v>225</v>
      </c>
      <c r="AL263" t="s">
        <v>217</v>
      </c>
      <c r="AM263" t="s">
        <v>1575</v>
      </c>
      <c r="AN263" t="s">
        <v>6</v>
      </c>
      <c r="AO263" s="57">
        <v>46063.694699074076</v>
      </c>
      <c r="AP263" s="57">
        <v>46300.333333333336</v>
      </c>
      <c r="AQ263" t="s">
        <v>1495</v>
      </c>
      <c r="AR263" t="s">
        <v>14</v>
      </c>
      <c r="AS263" t="s">
        <v>1569</v>
      </c>
      <c r="AT263" t="s">
        <v>230</v>
      </c>
      <c r="AV263" t="s">
        <v>2569</v>
      </c>
      <c r="AW263" t="s">
        <v>540</v>
      </c>
      <c r="AX263" t="s">
        <v>222</v>
      </c>
      <c r="BA263" s="57">
        <v>46300.333333333336</v>
      </c>
      <c r="BB263" t="s">
        <v>1575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BATU</v>
      </c>
    </row>
    <row r="264" spans="1:61">
      <c r="A264">
        <v>263</v>
      </c>
      <c r="B264">
        <v>1002634286</v>
      </c>
      <c r="C264">
        <v>3</v>
      </c>
      <c r="D264" t="s">
        <v>38</v>
      </c>
      <c r="E264">
        <v>5</v>
      </c>
      <c r="F264" t="s">
        <v>247</v>
      </c>
      <c r="G264" t="s">
        <v>87</v>
      </c>
      <c r="H264" t="s">
        <v>285</v>
      </c>
      <c r="I264" t="s">
        <v>212</v>
      </c>
      <c r="J264" t="s">
        <v>213</v>
      </c>
      <c r="K264" t="s">
        <v>149</v>
      </c>
      <c r="L264" t="s">
        <v>214</v>
      </c>
      <c r="M264" t="s">
        <v>1400</v>
      </c>
      <c r="N264" t="s">
        <v>215</v>
      </c>
      <c r="O264" s="57">
        <v>46308.412268518521</v>
      </c>
      <c r="P264" s="57">
        <v>46311.578703703701</v>
      </c>
      <c r="Q264">
        <v>69409146</v>
      </c>
      <c r="S264">
        <v>152711247600</v>
      </c>
      <c r="T264" t="s">
        <v>5824</v>
      </c>
      <c r="U264" t="s">
        <v>5825</v>
      </c>
      <c r="V264" t="s">
        <v>5826</v>
      </c>
      <c r="Z264">
        <v>112.5831175</v>
      </c>
      <c r="AA264">
        <v>-7.9234739999999997</v>
      </c>
      <c r="AB264" t="s">
        <v>5827</v>
      </c>
      <c r="AC264" t="s">
        <v>235</v>
      </c>
      <c r="AL264" t="s">
        <v>217</v>
      </c>
      <c r="AM264" t="s">
        <v>5828</v>
      </c>
      <c r="AN264" t="s">
        <v>6</v>
      </c>
      <c r="AO264" t="s">
        <v>5829</v>
      </c>
      <c r="AP264" s="57">
        <v>46310.333333333336</v>
      </c>
      <c r="AQ264" t="s">
        <v>1495</v>
      </c>
      <c r="AR264" t="s">
        <v>14</v>
      </c>
      <c r="AS264" t="s">
        <v>1569</v>
      </c>
      <c r="AT264" t="s">
        <v>230</v>
      </c>
      <c r="AV264" t="s">
        <v>8129</v>
      </c>
      <c r="AW264" t="s">
        <v>875</v>
      </c>
      <c r="AX264" t="s">
        <v>222</v>
      </c>
      <c r="BA264" s="57">
        <v>46310.333333333336</v>
      </c>
      <c r="BB264" t="s">
        <v>5828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BATU</v>
      </c>
    </row>
    <row r="265" spans="1:61">
      <c r="A265">
        <v>264</v>
      </c>
      <c r="B265">
        <v>1002619473</v>
      </c>
      <c r="C265">
        <v>3</v>
      </c>
      <c r="D265" t="s">
        <v>38</v>
      </c>
      <c r="E265">
        <v>5</v>
      </c>
      <c r="F265" t="s">
        <v>247</v>
      </c>
      <c r="G265" t="s">
        <v>87</v>
      </c>
      <c r="H265" t="s">
        <v>285</v>
      </c>
      <c r="I265" t="s">
        <v>212</v>
      </c>
      <c r="J265" t="s">
        <v>213</v>
      </c>
      <c r="K265" t="s">
        <v>149</v>
      </c>
      <c r="M265" t="s">
        <v>76</v>
      </c>
      <c r="N265" t="s">
        <v>215</v>
      </c>
      <c r="O265" s="57">
        <v>46297.464525462965</v>
      </c>
      <c r="P265" s="57">
        <v>46297.542986111112</v>
      </c>
      <c r="Q265">
        <v>69400319</v>
      </c>
      <c r="S265">
        <v>152711247519</v>
      </c>
      <c r="T265" t="s">
        <v>1564</v>
      </c>
      <c r="U265" t="s">
        <v>1565</v>
      </c>
      <c r="V265" t="s">
        <v>1566</v>
      </c>
      <c r="Z265">
        <v>112.6099</v>
      </c>
      <c r="AA265">
        <v>-7.8974000000000002</v>
      </c>
      <c r="AB265" t="s">
        <v>1567</v>
      </c>
      <c r="AC265" t="s">
        <v>229</v>
      </c>
      <c r="AL265" t="s">
        <v>217</v>
      </c>
      <c r="AM265" t="s">
        <v>1568</v>
      </c>
      <c r="AN265" t="s">
        <v>6</v>
      </c>
      <c r="AO265" s="57">
        <v>46063.466053240743</v>
      </c>
      <c r="AR265" t="s">
        <v>218</v>
      </c>
      <c r="AS265" t="s">
        <v>1569</v>
      </c>
      <c r="AT265" t="s">
        <v>342</v>
      </c>
      <c r="AU265">
        <v>20261002</v>
      </c>
      <c r="AV265" t="s">
        <v>221</v>
      </c>
      <c r="AW265" t="s">
        <v>1570</v>
      </c>
      <c r="AX265" t="s">
        <v>222</v>
      </c>
      <c r="BA265" s="57">
        <v>46297.291666666664</v>
      </c>
      <c r="BB265" t="s">
        <v>1568</v>
      </c>
      <c r="BC265">
        <v>2026</v>
      </c>
      <c r="BD265">
        <v>10</v>
      </c>
      <c r="BE265">
        <v>2</v>
      </c>
      <c r="BF265" s="6">
        <f t="shared" si="12"/>
        <v>46297</v>
      </c>
      <c r="BG265">
        <f t="shared" si="13"/>
        <v>-0.29166666666424135</v>
      </c>
      <c r="BH265" t="str">
        <f t="shared" si="14"/>
        <v>COMPLY</v>
      </c>
      <c r="BI265" t="str">
        <f>VLOOKUP(H265,Sheet2!$A$1:$B$270,2,FALSE)</f>
        <v>BATU</v>
      </c>
    </row>
    <row r="266" spans="1:61">
      <c r="A266">
        <v>265</v>
      </c>
      <c r="B266">
        <v>1002624334</v>
      </c>
      <c r="C266">
        <v>3</v>
      </c>
      <c r="D266" t="s">
        <v>38</v>
      </c>
      <c r="E266">
        <v>5</v>
      </c>
      <c r="F266" t="s">
        <v>247</v>
      </c>
      <c r="G266" t="s">
        <v>87</v>
      </c>
      <c r="H266" t="s">
        <v>285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46301.565289351849</v>
      </c>
      <c r="P266" s="57">
        <v>46301.786886574075</v>
      </c>
      <c r="Q266">
        <v>69403317</v>
      </c>
      <c r="S266">
        <v>152711247775</v>
      </c>
      <c r="T266" t="s">
        <v>1571</v>
      </c>
      <c r="U266" t="s">
        <v>3186</v>
      </c>
      <c r="V266" t="s">
        <v>3187</v>
      </c>
      <c r="Z266">
        <v>112.5741404</v>
      </c>
      <c r="AA266">
        <v>-7.9267361000000003</v>
      </c>
      <c r="AB266" t="s">
        <v>1574</v>
      </c>
      <c r="AC266" t="s">
        <v>225</v>
      </c>
      <c r="AL266" t="s">
        <v>217</v>
      </c>
      <c r="AM266" t="s">
        <v>3188</v>
      </c>
      <c r="AN266" t="s">
        <v>6</v>
      </c>
      <c r="AO266" s="57">
        <v>46183.570092592592</v>
      </c>
      <c r="AR266" t="s">
        <v>218</v>
      </c>
      <c r="AS266" t="s">
        <v>1569</v>
      </c>
      <c r="AT266" t="s">
        <v>230</v>
      </c>
      <c r="AU266">
        <v>20261006</v>
      </c>
      <c r="AV266" t="s">
        <v>221</v>
      </c>
      <c r="AW266" t="s">
        <v>539</v>
      </c>
      <c r="AX266" t="s">
        <v>222</v>
      </c>
      <c r="BA266" s="57">
        <v>46301.291666666664</v>
      </c>
      <c r="BB266" t="s">
        <v>3188</v>
      </c>
      <c r="BC266">
        <v>2026</v>
      </c>
      <c r="BD266">
        <v>10</v>
      </c>
      <c r="BE266">
        <v>6</v>
      </c>
      <c r="BF266" s="6">
        <f t="shared" si="12"/>
        <v>46301</v>
      </c>
      <c r="BG266">
        <f t="shared" si="13"/>
        <v>-0.29166666666424135</v>
      </c>
      <c r="BH266" t="str">
        <f t="shared" si="14"/>
        <v>COMPLY</v>
      </c>
      <c r="BI266" t="str">
        <f>VLOOKUP(H266,Sheet2!$A$1:$B$270,2,FALSE)</f>
        <v>BATU</v>
      </c>
    </row>
    <row r="267" spans="1:61">
      <c r="A267">
        <v>266</v>
      </c>
      <c r="B267">
        <v>1002638801</v>
      </c>
      <c r="C267">
        <v>3</v>
      </c>
      <c r="D267" t="s">
        <v>38</v>
      </c>
      <c r="E267">
        <v>5</v>
      </c>
      <c r="F267" t="s">
        <v>247</v>
      </c>
      <c r="G267" t="s">
        <v>87</v>
      </c>
      <c r="H267" t="s">
        <v>285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46310.621944444443</v>
      </c>
      <c r="P267" s="57">
        <v>46311.642916666664</v>
      </c>
      <c r="Q267">
        <v>69410940</v>
      </c>
      <c r="S267">
        <v>152711247626</v>
      </c>
      <c r="T267" t="s">
        <v>7467</v>
      </c>
      <c r="U267" t="s">
        <v>7468</v>
      </c>
      <c r="V267" t="s">
        <v>7469</v>
      </c>
      <c r="Z267">
        <v>112.57722680000001</v>
      </c>
      <c r="AA267">
        <v>-7.8680802999999999</v>
      </c>
      <c r="AB267" t="s">
        <v>7470</v>
      </c>
      <c r="AC267" t="s">
        <v>235</v>
      </c>
      <c r="AL267" t="s">
        <v>217</v>
      </c>
      <c r="AM267" t="s">
        <v>7471</v>
      </c>
      <c r="AN267" t="s">
        <v>6</v>
      </c>
      <c r="AO267" t="s">
        <v>7472</v>
      </c>
      <c r="AP267" s="57">
        <v>46311.458333333336</v>
      </c>
      <c r="AR267" t="s">
        <v>218</v>
      </c>
      <c r="AS267" t="s">
        <v>1569</v>
      </c>
      <c r="AT267" t="s">
        <v>230</v>
      </c>
      <c r="AU267">
        <v>20261016</v>
      </c>
      <c r="AV267" t="s">
        <v>221</v>
      </c>
      <c r="AW267" t="s">
        <v>886</v>
      </c>
      <c r="AX267" t="s">
        <v>222</v>
      </c>
      <c r="BA267" s="57">
        <v>46311.458333333336</v>
      </c>
      <c r="BB267" t="s">
        <v>7471</v>
      </c>
      <c r="BC267">
        <v>2026</v>
      </c>
      <c r="BD267">
        <v>10</v>
      </c>
      <c r="BE267">
        <v>16</v>
      </c>
      <c r="BF267" s="6">
        <f t="shared" si="12"/>
        <v>46311</v>
      </c>
      <c r="BG267">
        <f t="shared" si="13"/>
        <v>-0.45833333333575865</v>
      </c>
      <c r="BH267" t="str">
        <f t="shared" si="14"/>
        <v>COMPLY</v>
      </c>
      <c r="BI267" t="str">
        <f>VLOOKUP(H267,Sheet2!$A$1:$B$270,2,FALSE)</f>
        <v>BATU</v>
      </c>
    </row>
    <row r="268" spans="1:61">
      <c r="A268">
        <v>267</v>
      </c>
      <c r="B268">
        <v>1002638981</v>
      </c>
      <c r="C268">
        <v>3</v>
      </c>
      <c r="D268" t="s">
        <v>38</v>
      </c>
      <c r="E268">
        <v>5</v>
      </c>
      <c r="F268" t="s">
        <v>247</v>
      </c>
      <c r="G268" t="s">
        <v>87</v>
      </c>
      <c r="H268" t="s">
        <v>285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46310.655335648145</v>
      </c>
      <c r="P268" s="57">
        <v>46311.604479166665</v>
      </c>
      <c r="Q268">
        <v>69410996</v>
      </c>
      <c r="S268">
        <v>152711247627</v>
      </c>
      <c r="T268" t="s">
        <v>7473</v>
      </c>
      <c r="U268" t="s">
        <v>7474</v>
      </c>
      <c r="V268" t="s">
        <v>7475</v>
      </c>
      <c r="Z268">
        <v>112.58990529167799</v>
      </c>
      <c r="AA268">
        <v>-7.9176961138767803</v>
      </c>
      <c r="AB268" t="s">
        <v>7476</v>
      </c>
      <c r="AC268" t="s">
        <v>235</v>
      </c>
      <c r="AL268" t="s">
        <v>217</v>
      </c>
      <c r="AM268" t="s">
        <v>7477</v>
      </c>
      <c r="AN268" t="s">
        <v>6</v>
      </c>
      <c r="AO268" t="s">
        <v>7478</v>
      </c>
      <c r="AP268" s="57">
        <v>46311.625</v>
      </c>
      <c r="AR268" t="s">
        <v>218</v>
      </c>
      <c r="AS268" t="s">
        <v>1569</v>
      </c>
      <c r="AT268" t="s">
        <v>230</v>
      </c>
      <c r="AU268">
        <v>20261016</v>
      </c>
      <c r="AV268" t="s">
        <v>221</v>
      </c>
      <c r="AW268" t="s">
        <v>923</v>
      </c>
      <c r="AX268" t="s">
        <v>222</v>
      </c>
      <c r="BA268" s="57">
        <v>46311.625</v>
      </c>
      <c r="BB268" t="s">
        <v>7477</v>
      </c>
      <c r="BC268">
        <v>2026</v>
      </c>
      <c r="BD268">
        <v>10</v>
      </c>
      <c r="BE268">
        <v>16</v>
      </c>
      <c r="BF268" s="6">
        <f t="shared" si="12"/>
        <v>46311</v>
      </c>
      <c r="BG268">
        <f t="shared" si="13"/>
        <v>-0.625</v>
      </c>
      <c r="BH268" t="str">
        <f t="shared" si="14"/>
        <v>COMPLY</v>
      </c>
      <c r="BI268" t="str">
        <f>VLOOKUP(H268,Sheet2!$A$1:$B$270,2,FALSE)</f>
        <v>BATU</v>
      </c>
    </row>
    <row r="269" spans="1:61">
      <c r="A269">
        <v>268</v>
      </c>
      <c r="B269">
        <v>1002640227</v>
      </c>
      <c r="C269">
        <v>3</v>
      </c>
      <c r="D269" t="s">
        <v>38</v>
      </c>
      <c r="E269">
        <v>5</v>
      </c>
      <c r="F269" t="s">
        <v>247</v>
      </c>
      <c r="G269" t="s">
        <v>87</v>
      </c>
      <c r="H269" t="s">
        <v>285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46311.578715277778</v>
      </c>
      <c r="P269" s="57">
        <v>46311.615416666667</v>
      </c>
      <c r="Q269">
        <v>69409146</v>
      </c>
      <c r="S269">
        <v>152711247633</v>
      </c>
      <c r="T269" t="s">
        <v>5824</v>
      </c>
      <c r="U269" t="s">
        <v>8125</v>
      </c>
      <c r="V269" t="s">
        <v>8126</v>
      </c>
      <c r="Z269">
        <v>112.58311629295299</v>
      </c>
      <c r="AA269">
        <v>-7.9236591215940102</v>
      </c>
      <c r="AB269" t="s">
        <v>5827</v>
      </c>
      <c r="AC269" t="s">
        <v>229</v>
      </c>
      <c r="AL269" t="s">
        <v>217</v>
      </c>
      <c r="AM269" t="s">
        <v>8127</v>
      </c>
      <c r="AN269" t="s">
        <v>6</v>
      </c>
      <c r="AO269" t="s">
        <v>8128</v>
      </c>
      <c r="AR269" t="s">
        <v>218</v>
      </c>
      <c r="AS269" t="s">
        <v>1569</v>
      </c>
      <c r="AT269" t="s">
        <v>230</v>
      </c>
      <c r="AU269">
        <v>20261016</v>
      </c>
      <c r="AV269" t="s">
        <v>221</v>
      </c>
      <c r="AW269" t="s">
        <v>540</v>
      </c>
      <c r="AX269" t="s">
        <v>222</v>
      </c>
      <c r="BA269" s="57">
        <v>46311.291666666664</v>
      </c>
      <c r="BB269" t="s">
        <v>8127</v>
      </c>
      <c r="BC269">
        <v>2026</v>
      </c>
      <c r="BD269">
        <v>10</v>
      </c>
      <c r="BE269">
        <v>16</v>
      </c>
      <c r="BF269" s="6">
        <f t="shared" si="12"/>
        <v>46311</v>
      </c>
      <c r="BG269">
        <f t="shared" si="13"/>
        <v>-0.29166666666424135</v>
      </c>
      <c r="BH269" t="str">
        <f t="shared" si="14"/>
        <v>COMPLY</v>
      </c>
      <c r="BI269" t="str">
        <f>VLOOKUP(H269,Sheet2!$A$1:$B$270,2,FALSE)</f>
        <v>BATU</v>
      </c>
    </row>
    <row r="270" spans="1:61">
      <c r="A270">
        <v>269</v>
      </c>
      <c r="B270">
        <v>1002620672</v>
      </c>
      <c r="C270">
        <v>3</v>
      </c>
      <c r="D270" t="s">
        <v>38</v>
      </c>
      <c r="E270">
        <v>5</v>
      </c>
      <c r="F270" t="s">
        <v>247</v>
      </c>
      <c r="G270" t="s">
        <v>87</v>
      </c>
      <c r="H270" t="s">
        <v>438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46297.81150462963</v>
      </c>
      <c r="P270" s="57">
        <v>46299.740543981483</v>
      </c>
      <c r="Q270">
        <v>69403413</v>
      </c>
      <c r="S270">
        <v>152720204431</v>
      </c>
      <c r="T270" t="s">
        <v>1576</v>
      </c>
      <c r="U270" t="s">
        <v>1577</v>
      </c>
      <c r="V270" t="s">
        <v>1578</v>
      </c>
      <c r="Z270">
        <v>112.69858928231901</v>
      </c>
      <c r="AA270">
        <v>-7.8267674025097502</v>
      </c>
      <c r="AB270" t="s">
        <v>1579</v>
      </c>
      <c r="AC270" t="s">
        <v>235</v>
      </c>
      <c r="AL270" t="s">
        <v>217</v>
      </c>
      <c r="AM270" t="s">
        <v>1580</v>
      </c>
      <c r="AN270" t="s">
        <v>6</v>
      </c>
      <c r="AO270" s="57">
        <v>46063.819363425922</v>
      </c>
      <c r="AP270" s="57">
        <v>46299.333333333336</v>
      </c>
      <c r="AR270" t="s">
        <v>218</v>
      </c>
      <c r="AS270" t="s">
        <v>566</v>
      </c>
      <c r="AT270" t="s">
        <v>230</v>
      </c>
      <c r="AU270">
        <v>20261004</v>
      </c>
      <c r="AV270" t="s">
        <v>221</v>
      </c>
      <c r="AW270" t="s">
        <v>875</v>
      </c>
      <c r="AX270" t="s">
        <v>222</v>
      </c>
      <c r="BA270" s="57">
        <v>46299.333333333336</v>
      </c>
      <c r="BB270" t="s">
        <v>1580</v>
      </c>
      <c r="BC270">
        <v>2026</v>
      </c>
      <c r="BD270">
        <v>10</v>
      </c>
      <c r="BE270">
        <v>4</v>
      </c>
      <c r="BF270" s="6">
        <f t="shared" si="12"/>
        <v>46299</v>
      </c>
      <c r="BG270">
        <f t="shared" si="13"/>
        <v>-0.33333333333575865</v>
      </c>
      <c r="BH270" t="str">
        <f t="shared" si="14"/>
        <v>COMPLY</v>
      </c>
      <c r="BI270" t="str">
        <f>VLOOKUP(H270,Sheet2!$A$1:$B$270,2,FALSE)</f>
        <v>BATU</v>
      </c>
    </row>
    <row r="271" spans="1:61">
      <c r="A271">
        <v>270</v>
      </c>
      <c r="B271">
        <v>1002623173</v>
      </c>
      <c r="C271">
        <v>3</v>
      </c>
      <c r="D271" t="s">
        <v>38</v>
      </c>
      <c r="E271">
        <v>5</v>
      </c>
      <c r="F271" t="s">
        <v>247</v>
      </c>
      <c r="G271" t="s">
        <v>87</v>
      </c>
      <c r="H271" t="s">
        <v>438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46300.701157407406</v>
      </c>
      <c r="P271" s="57">
        <v>46301.52511574074</v>
      </c>
      <c r="Q271">
        <v>69404580</v>
      </c>
      <c r="S271">
        <v>152720204437</v>
      </c>
      <c r="T271" t="s">
        <v>2570</v>
      </c>
      <c r="U271" t="s">
        <v>2571</v>
      </c>
      <c r="V271" t="s">
        <v>2572</v>
      </c>
      <c r="Z271">
        <v>112.71248431009801</v>
      </c>
      <c r="AA271">
        <v>-7.8497713977779799</v>
      </c>
      <c r="AB271" t="s">
        <v>2573</v>
      </c>
      <c r="AC271" t="s">
        <v>235</v>
      </c>
      <c r="AL271" t="s">
        <v>217</v>
      </c>
      <c r="AM271" t="s">
        <v>2574</v>
      </c>
      <c r="AN271" t="s">
        <v>6</v>
      </c>
      <c r="AO271" s="57">
        <v>46152.726238425923</v>
      </c>
      <c r="AP271" s="57">
        <v>46301.625</v>
      </c>
      <c r="AR271" t="s">
        <v>218</v>
      </c>
      <c r="AS271" t="s">
        <v>566</v>
      </c>
      <c r="AT271" t="s">
        <v>230</v>
      </c>
      <c r="AU271">
        <v>20261006</v>
      </c>
      <c r="AV271" t="s">
        <v>221</v>
      </c>
      <c r="AW271" t="s">
        <v>923</v>
      </c>
      <c r="AX271" t="s">
        <v>222</v>
      </c>
      <c r="BA271" s="57">
        <v>46301.625</v>
      </c>
      <c r="BB271" t="s">
        <v>2574</v>
      </c>
      <c r="BC271">
        <v>2026</v>
      </c>
      <c r="BD271">
        <v>10</v>
      </c>
      <c r="BE271">
        <v>6</v>
      </c>
      <c r="BF271" s="6">
        <f t="shared" si="12"/>
        <v>46301</v>
      </c>
      <c r="BG271">
        <f t="shared" si="13"/>
        <v>-0.625</v>
      </c>
      <c r="BH271" t="str">
        <f t="shared" si="14"/>
        <v>COMPLY</v>
      </c>
      <c r="BI271" t="str">
        <f>VLOOKUP(H271,Sheet2!$A$1:$B$270,2,FALSE)</f>
        <v>BATU</v>
      </c>
    </row>
    <row r="272" spans="1:61">
      <c r="A272">
        <v>271</v>
      </c>
      <c r="B272">
        <v>1002629576</v>
      </c>
      <c r="C272">
        <v>3</v>
      </c>
      <c r="D272" t="s">
        <v>38</v>
      </c>
      <c r="E272">
        <v>5</v>
      </c>
      <c r="F272" t="s">
        <v>247</v>
      </c>
      <c r="G272" t="s">
        <v>87</v>
      </c>
      <c r="H272" t="s">
        <v>418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46304.518541666665</v>
      </c>
      <c r="P272" s="57">
        <v>46304.696412037039</v>
      </c>
      <c r="Q272">
        <v>69407292</v>
      </c>
      <c r="S272">
        <v>152721299217</v>
      </c>
      <c r="T272" t="s">
        <v>4938</v>
      </c>
      <c r="U272" t="s">
        <v>4939</v>
      </c>
      <c r="V272" t="s">
        <v>4940</v>
      </c>
      <c r="Z272">
        <v>112.658472955226</v>
      </c>
      <c r="AA272">
        <v>-7.9010641587026296</v>
      </c>
      <c r="AB272" t="s">
        <v>4941</v>
      </c>
      <c r="AC272" t="s">
        <v>216</v>
      </c>
      <c r="AL272" t="s">
        <v>217</v>
      </c>
      <c r="AM272" t="s">
        <v>4942</v>
      </c>
      <c r="AN272" t="s">
        <v>6</v>
      </c>
      <c r="AO272" s="57">
        <v>46275.528298611112</v>
      </c>
      <c r="AP272" s="57">
        <v>46305.458333333336</v>
      </c>
      <c r="AR272" t="s">
        <v>218</v>
      </c>
      <c r="AS272" t="s">
        <v>566</v>
      </c>
      <c r="AT272" t="s">
        <v>230</v>
      </c>
      <c r="AU272">
        <v>20261009</v>
      </c>
      <c r="AV272" t="s">
        <v>221</v>
      </c>
      <c r="AW272" t="s">
        <v>880</v>
      </c>
      <c r="AX272" t="s">
        <v>222</v>
      </c>
      <c r="BA272" s="57">
        <v>46305.458333333336</v>
      </c>
      <c r="BB272" t="s">
        <v>4942</v>
      </c>
      <c r="BC272">
        <v>2026</v>
      </c>
      <c r="BD272">
        <v>10</v>
      </c>
      <c r="BE272">
        <v>9</v>
      </c>
      <c r="BF272" s="6">
        <f t="shared" si="12"/>
        <v>46304</v>
      </c>
      <c r="BG272">
        <f t="shared" si="13"/>
        <v>-1.4583333333357587</v>
      </c>
      <c r="BH272" t="str">
        <f t="shared" si="14"/>
        <v>COMPLY</v>
      </c>
      <c r="BI272" t="str">
        <f>VLOOKUP(H272,Sheet2!$A$1:$B$270,2,FALSE)</f>
        <v>BATU</v>
      </c>
    </row>
    <row r="273" spans="1:61">
      <c r="A273">
        <v>272</v>
      </c>
      <c r="B273">
        <v>1002639350</v>
      </c>
      <c r="C273">
        <v>3</v>
      </c>
      <c r="D273" t="s">
        <v>38</v>
      </c>
      <c r="E273">
        <v>5</v>
      </c>
      <c r="F273" t="s">
        <v>247</v>
      </c>
      <c r="G273" t="s">
        <v>87</v>
      </c>
      <c r="H273" t="s">
        <v>418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46311.355324074073</v>
      </c>
      <c r="P273" s="57">
        <v>46311.601701388892</v>
      </c>
      <c r="Q273">
        <v>69411116</v>
      </c>
      <c r="S273">
        <v>152721299399</v>
      </c>
      <c r="T273" t="s">
        <v>8130</v>
      </c>
      <c r="U273" t="s">
        <v>8131</v>
      </c>
      <c r="V273" t="s">
        <v>8132</v>
      </c>
      <c r="Z273">
        <v>112.6832864</v>
      </c>
      <c r="AA273">
        <v>-7.8964071999999996</v>
      </c>
      <c r="AB273" t="s">
        <v>8133</v>
      </c>
      <c r="AC273" t="s">
        <v>235</v>
      </c>
      <c r="AL273" t="s">
        <v>217</v>
      </c>
      <c r="AM273" t="s">
        <v>8134</v>
      </c>
      <c r="AN273" t="s">
        <v>6</v>
      </c>
      <c r="AO273" t="s">
        <v>8135</v>
      </c>
      <c r="AP273" s="57">
        <v>46312.333333333336</v>
      </c>
      <c r="AR273" t="s">
        <v>218</v>
      </c>
      <c r="AS273" t="s">
        <v>566</v>
      </c>
      <c r="AT273" t="s">
        <v>230</v>
      </c>
      <c r="AU273">
        <v>20261016</v>
      </c>
      <c r="AV273" t="s">
        <v>221</v>
      </c>
      <c r="AW273" t="s">
        <v>880</v>
      </c>
      <c r="AX273" t="s">
        <v>222</v>
      </c>
      <c r="BA273" s="57">
        <v>46312.333333333336</v>
      </c>
      <c r="BB273" t="s">
        <v>8134</v>
      </c>
      <c r="BC273">
        <v>2026</v>
      </c>
      <c r="BD273">
        <v>10</v>
      </c>
      <c r="BE273">
        <v>16</v>
      </c>
      <c r="BF273" s="6">
        <f t="shared" si="12"/>
        <v>46311</v>
      </c>
      <c r="BG273">
        <f t="shared" si="13"/>
        <v>-1.3333333333357587</v>
      </c>
      <c r="BH273" t="str">
        <f t="shared" si="14"/>
        <v>COMPLY</v>
      </c>
      <c r="BI273" t="str">
        <f>VLOOKUP(H273,Sheet2!$A$1:$B$270,2,FALSE)</f>
        <v>BATU</v>
      </c>
    </row>
    <row r="274" spans="1:61">
      <c r="A274">
        <v>273</v>
      </c>
      <c r="B274">
        <v>1002641090</v>
      </c>
      <c r="C274">
        <v>3</v>
      </c>
      <c r="D274" t="s">
        <v>38</v>
      </c>
      <c r="E274">
        <v>5</v>
      </c>
      <c r="F274" t="s">
        <v>247</v>
      </c>
      <c r="G274" t="s">
        <v>87</v>
      </c>
      <c r="H274" t="s">
        <v>418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46312.369976851849</v>
      </c>
      <c r="P274" s="57">
        <v>46314.543206018519</v>
      </c>
      <c r="Q274">
        <v>69411905</v>
      </c>
      <c r="S274">
        <v>152721299563</v>
      </c>
      <c r="T274" t="s">
        <v>8136</v>
      </c>
      <c r="U274" t="s">
        <v>8137</v>
      </c>
      <c r="V274" t="s">
        <v>8138</v>
      </c>
      <c r="Z274">
        <v>112.669489</v>
      </c>
      <c r="AA274">
        <v>-7.8919589999999999</v>
      </c>
      <c r="AB274" t="s">
        <v>8139</v>
      </c>
      <c r="AC274" t="s">
        <v>235</v>
      </c>
      <c r="AL274" t="s">
        <v>217</v>
      </c>
      <c r="AM274" t="s">
        <v>8140</v>
      </c>
      <c r="AN274" t="s">
        <v>6</v>
      </c>
      <c r="AO274" t="s">
        <v>8141</v>
      </c>
      <c r="AP274" s="57">
        <v>46314.333333333336</v>
      </c>
      <c r="AR274" t="s">
        <v>218</v>
      </c>
      <c r="AS274" t="s">
        <v>566</v>
      </c>
      <c r="AT274" t="s">
        <v>230</v>
      </c>
      <c r="AU274">
        <v>20261019</v>
      </c>
      <c r="AV274" t="s">
        <v>221</v>
      </c>
      <c r="AW274" t="s">
        <v>877</v>
      </c>
      <c r="AX274" t="s">
        <v>222</v>
      </c>
      <c r="BA274" s="57">
        <v>46314.333333333336</v>
      </c>
      <c r="BB274" t="s">
        <v>8140</v>
      </c>
      <c r="BC274">
        <v>2026</v>
      </c>
      <c r="BD274">
        <v>10</v>
      </c>
      <c r="BE274">
        <v>19</v>
      </c>
      <c r="BF274" s="6">
        <f t="shared" si="12"/>
        <v>46314</v>
      </c>
      <c r="BG274">
        <f t="shared" si="13"/>
        <v>-0.33333333333575865</v>
      </c>
      <c r="BH274" t="str">
        <f t="shared" si="14"/>
        <v>COMPLY</v>
      </c>
      <c r="BI274" t="str">
        <f>VLOOKUP(H274,Sheet2!$A$1:$B$270,2,FALSE)</f>
        <v>BATU</v>
      </c>
    </row>
    <row r="275" spans="1:61">
      <c r="A275">
        <v>274</v>
      </c>
      <c r="B275">
        <v>1002641380</v>
      </c>
      <c r="C275">
        <v>3</v>
      </c>
      <c r="D275" t="s">
        <v>38</v>
      </c>
      <c r="E275">
        <v>5</v>
      </c>
      <c r="F275" t="s">
        <v>247</v>
      </c>
      <c r="G275" t="s">
        <v>87</v>
      </c>
      <c r="H275" t="s">
        <v>418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46312.563657407409</v>
      </c>
      <c r="P275" s="57">
        <v>46312.776493055557</v>
      </c>
      <c r="Q275">
        <v>69412095</v>
      </c>
      <c r="S275">
        <v>152721299565</v>
      </c>
      <c r="T275" t="s">
        <v>8142</v>
      </c>
      <c r="U275" t="s">
        <v>8143</v>
      </c>
      <c r="V275" t="s">
        <v>8144</v>
      </c>
      <c r="Z275">
        <v>112.6795389</v>
      </c>
      <c r="AA275">
        <v>-7.8662346999999997</v>
      </c>
      <c r="AB275" t="s">
        <v>8145</v>
      </c>
      <c r="AC275" t="s">
        <v>235</v>
      </c>
      <c r="AL275" t="s">
        <v>217</v>
      </c>
      <c r="AM275" t="s">
        <v>8146</v>
      </c>
      <c r="AN275" t="s">
        <v>6</v>
      </c>
      <c r="AO275" t="s">
        <v>8071</v>
      </c>
      <c r="AP275" s="57">
        <v>46313.458333333336</v>
      </c>
      <c r="AR275" t="s">
        <v>218</v>
      </c>
      <c r="AS275" t="s">
        <v>566</v>
      </c>
      <c r="AT275" t="s">
        <v>342</v>
      </c>
      <c r="AU275">
        <v>20261017</v>
      </c>
      <c r="AV275" t="s">
        <v>221</v>
      </c>
      <c r="AW275" t="s">
        <v>1699</v>
      </c>
      <c r="AX275" t="s">
        <v>222</v>
      </c>
      <c r="BA275" s="57">
        <v>46313.458333333336</v>
      </c>
      <c r="BB275" t="s">
        <v>8146</v>
      </c>
      <c r="BC275">
        <v>2026</v>
      </c>
      <c r="BD275">
        <v>10</v>
      </c>
      <c r="BE275">
        <v>17</v>
      </c>
      <c r="BF275" s="6">
        <f t="shared" si="12"/>
        <v>46312</v>
      </c>
      <c r="BG275">
        <f t="shared" si="13"/>
        <v>-1.4583333333357587</v>
      </c>
      <c r="BH275" t="str">
        <f t="shared" si="14"/>
        <v>COMPLY</v>
      </c>
      <c r="BI275" t="str">
        <f>VLOOKUP(H275,Sheet2!$A$1:$B$270,2,FALSE)</f>
        <v>BATU</v>
      </c>
    </row>
    <row r="276" spans="1:61">
      <c r="A276">
        <v>275</v>
      </c>
      <c r="B276">
        <v>1002641392</v>
      </c>
      <c r="C276">
        <v>3</v>
      </c>
      <c r="D276" t="s">
        <v>38</v>
      </c>
      <c r="E276">
        <v>5</v>
      </c>
      <c r="F276" t="s">
        <v>247</v>
      </c>
      <c r="G276" t="s">
        <v>87</v>
      </c>
      <c r="H276" t="s">
        <v>418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46312.568518518521</v>
      </c>
      <c r="P276" s="57">
        <v>46312.755520833336</v>
      </c>
      <c r="Q276">
        <v>69412074</v>
      </c>
      <c r="S276">
        <v>152721299566</v>
      </c>
      <c r="T276" t="s">
        <v>8142</v>
      </c>
      <c r="U276" t="s">
        <v>8147</v>
      </c>
      <c r="V276" t="s">
        <v>8148</v>
      </c>
      <c r="Z276">
        <v>112.6795389</v>
      </c>
      <c r="AA276">
        <v>-7.8662346999999997</v>
      </c>
      <c r="AB276" t="s">
        <v>8149</v>
      </c>
      <c r="AC276" t="s">
        <v>235</v>
      </c>
      <c r="AL276" t="s">
        <v>217</v>
      </c>
      <c r="AM276" t="s">
        <v>8150</v>
      </c>
      <c r="AN276" t="s">
        <v>6</v>
      </c>
      <c r="AO276" t="s">
        <v>8071</v>
      </c>
      <c r="AP276" s="57">
        <v>46313.458333333336</v>
      </c>
      <c r="AR276" t="s">
        <v>218</v>
      </c>
      <c r="AS276" t="s">
        <v>566</v>
      </c>
      <c r="AT276" t="s">
        <v>342</v>
      </c>
      <c r="AU276">
        <v>20261017</v>
      </c>
      <c r="AV276" t="s">
        <v>221</v>
      </c>
      <c r="AW276" t="s">
        <v>1699</v>
      </c>
      <c r="AX276" t="s">
        <v>222</v>
      </c>
      <c r="BA276" s="57">
        <v>46313.458333333336</v>
      </c>
      <c r="BB276" t="s">
        <v>8150</v>
      </c>
      <c r="BC276">
        <v>2026</v>
      </c>
      <c r="BD276">
        <v>10</v>
      </c>
      <c r="BE276">
        <v>17</v>
      </c>
      <c r="BF276" s="6">
        <f t="shared" si="12"/>
        <v>46312</v>
      </c>
      <c r="BG276">
        <f t="shared" si="13"/>
        <v>-1.4583333333357587</v>
      </c>
      <c r="BH276" t="str">
        <f t="shared" si="14"/>
        <v>COMPLY</v>
      </c>
      <c r="BI276" t="str">
        <f>VLOOKUP(H276,Sheet2!$A$1:$B$270,2,FALSE)</f>
        <v>BATU</v>
      </c>
    </row>
    <row r="277" spans="1:61">
      <c r="A277">
        <v>276</v>
      </c>
      <c r="B277">
        <v>1002624419</v>
      </c>
      <c r="C277">
        <v>3</v>
      </c>
      <c r="D277" t="s">
        <v>38</v>
      </c>
      <c r="E277">
        <v>5</v>
      </c>
      <c r="F277" t="s">
        <v>247</v>
      </c>
      <c r="G277" t="s">
        <v>87</v>
      </c>
      <c r="H277" t="s">
        <v>418</v>
      </c>
      <c r="I277" t="s">
        <v>212</v>
      </c>
      <c r="J277" t="s">
        <v>213</v>
      </c>
      <c r="K277" t="s">
        <v>149</v>
      </c>
      <c r="M277" t="s">
        <v>1581</v>
      </c>
      <c r="N277" t="s">
        <v>215</v>
      </c>
      <c r="O277" s="57">
        <v>46301.578356481485</v>
      </c>
      <c r="P277" s="57">
        <v>46301.579212962963</v>
      </c>
      <c r="Q277">
        <v>69405083</v>
      </c>
      <c r="S277">
        <v>152721299063</v>
      </c>
      <c r="T277" t="s">
        <v>3189</v>
      </c>
      <c r="Z277">
        <v>112.68279790878201</v>
      </c>
      <c r="AA277">
        <v>-7.8768153214368199</v>
      </c>
      <c r="AB277" t="s">
        <v>3190</v>
      </c>
      <c r="AC277" t="s">
        <v>225</v>
      </c>
      <c r="AO277" s="57">
        <v>46183.601145833331</v>
      </c>
      <c r="AR277" t="s">
        <v>6</v>
      </c>
      <c r="AS277" t="s">
        <v>566</v>
      </c>
      <c r="AT277" t="s">
        <v>230</v>
      </c>
      <c r="AV277" t="s">
        <v>1584</v>
      </c>
      <c r="AW277" t="s">
        <v>540</v>
      </c>
      <c r="AX277" t="s">
        <v>222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BATU</v>
      </c>
    </row>
    <row r="278" spans="1:61">
      <c r="A278">
        <v>277</v>
      </c>
      <c r="B278">
        <v>1002623870</v>
      </c>
      <c r="C278">
        <v>3</v>
      </c>
      <c r="D278" t="s">
        <v>38</v>
      </c>
      <c r="E278">
        <v>5</v>
      </c>
      <c r="F278" t="s">
        <v>247</v>
      </c>
      <c r="G278" t="s">
        <v>87</v>
      </c>
      <c r="H278" t="s">
        <v>418</v>
      </c>
      <c r="I278" t="s">
        <v>212</v>
      </c>
      <c r="J278" t="s">
        <v>213</v>
      </c>
      <c r="K278" t="s">
        <v>149</v>
      </c>
      <c r="M278" t="s">
        <v>1625</v>
      </c>
      <c r="N278" t="s">
        <v>215</v>
      </c>
      <c r="O278" s="57">
        <v>46301.445798611108</v>
      </c>
      <c r="P278" s="57">
        <v>46301.625717592593</v>
      </c>
      <c r="Q278">
        <v>69404851</v>
      </c>
      <c r="S278">
        <v>152721299061</v>
      </c>
      <c r="T278" t="s">
        <v>3189</v>
      </c>
      <c r="U278" t="s">
        <v>3191</v>
      </c>
      <c r="Z278">
        <v>112.68282499999999</v>
      </c>
      <c r="AA278">
        <v>-7.8760870000000001</v>
      </c>
      <c r="AB278" t="s">
        <v>3192</v>
      </c>
      <c r="AC278" t="s">
        <v>225</v>
      </c>
      <c r="AO278" s="57">
        <v>46183.454942129632</v>
      </c>
      <c r="AR278" t="s">
        <v>12</v>
      </c>
      <c r="AS278" t="s">
        <v>566</v>
      </c>
      <c r="AT278" t="s">
        <v>230</v>
      </c>
      <c r="AV278" t="s">
        <v>3193</v>
      </c>
      <c r="AW278" t="s">
        <v>540</v>
      </c>
      <c r="AX278" t="s">
        <v>222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BATU</v>
      </c>
    </row>
    <row r="279" spans="1:61">
      <c r="A279">
        <v>278</v>
      </c>
      <c r="B279">
        <v>1002617199</v>
      </c>
      <c r="C279">
        <v>3</v>
      </c>
      <c r="D279" t="s">
        <v>38</v>
      </c>
      <c r="E279">
        <v>5</v>
      </c>
      <c r="F279" t="s">
        <v>247</v>
      </c>
      <c r="G279" t="s">
        <v>87</v>
      </c>
      <c r="H279" t="s">
        <v>423</v>
      </c>
      <c r="I279" t="s">
        <v>212</v>
      </c>
      <c r="J279" t="s">
        <v>213</v>
      </c>
      <c r="K279" t="s">
        <v>149</v>
      </c>
      <c r="M279" t="s">
        <v>76</v>
      </c>
      <c r="N279" t="s">
        <v>215</v>
      </c>
      <c r="O279" s="57">
        <v>46296.412326388891</v>
      </c>
      <c r="P279" s="57">
        <v>46296.629166666666</v>
      </c>
      <c r="Q279">
        <v>69402128</v>
      </c>
      <c r="S279">
        <v>152717206397</v>
      </c>
      <c r="T279" t="s">
        <v>986</v>
      </c>
      <c r="U279" t="s">
        <v>987</v>
      </c>
      <c r="V279" t="s">
        <v>988</v>
      </c>
      <c r="Z279">
        <v>112.7620486</v>
      </c>
      <c r="AA279">
        <v>-8.0064463999999997</v>
      </c>
      <c r="AB279" t="s">
        <v>989</v>
      </c>
      <c r="AC279" t="s">
        <v>283</v>
      </c>
      <c r="AL279" t="s">
        <v>217</v>
      </c>
      <c r="AM279" t="s">
        <v>990</v>
      </c>
      <c r="AN279" t="s">
        <v>6</v>
      </c>
      <c r="AO279" s="57">
        <v>46032.413738425923</v>
      </c>
      <c r="AP279" s="57">
        <v>46297.333333333336</v>
      </c>
      <c r="AR279" t="s">
        <v>218</v>
      </c>
      <c r="AS279" t="s">
        <v>566</v>
      </c>
      <c r="AT279" t="s">
        <v>230</v>
      </c>
      <c r="AU279">
        <v>20261001</v>
      </c>
      <c r="AV279" t="s">
        <v>221</v>
      </c>
      <c r="AW279" t="s">
        <v>540</v>
      </c>
      <c r="AX279" t="s">
        <v>222</v>
      </c>
      <c r="BA279" s="57">
        <v>46297.333333333336</v>
      </c>
      <c r="BB279" t="s">
        <v>990</v>
      </c>
      <c r="BC279">
        <v>2026</v>
      </c>
      <c r="BD279">
        <v>10</v>
      </c>
      <c r="BE279">
        <v>1</v>
      </c>
      <c r="BF279" s="6">
        <f t="shared" si="12"/>
        <v>46296</v>
      </c>
      <c r="BG279">
        <f t="shared" si="13"/>
        <v>-1.3333333333357587</v>
      </c>
      <c r="BH279" t="str">
        <f t="shared" si="14"/>
        <v>COMPLY</v>
      </c>
      <c r="BI279" t="str">
        <f>VLOOKUP(H279,Sheet2!$A$1:$B$270,2,FALSE)</f>
        <v>BATU</v>
      </c>
    </row>
    <row r="280" spans="1:61">
      <c r="A280">
        <v>279</v>
      </c>
      <c r="B280">
        <v>1002638130</v>
      </c>
      <c r="C280">
        <v>3</v>
      </c>
      <c r="D280" t="s">
        <v>38</v>
      </c>
      <c r="E280">
        <v>5</v>
      </c>
      <c r="F280" t="s">
        <v>247</v>
      </c>
      <c r="G280" t="s">
        <v>87</v>
      </c>
      <c r="H280" t="s">
        <v>423</v>
      </c>
      <c r="I280" t="s">
        <v>212</v>
      </c>
      <c r="J280" t="s">
        <v>213</v>
      </c>
      <c r="K280" t="s">
        <v>149</v>
      </c>
      <c r="M280" t="s">
        <v>76</v>
      </c>
      <c r="N280" t="s">
        <v>215</v>
      </c>
      <c r="O280" s="57">
        <v>46310.462997685187</v>
      </c>
      <c r="P280" s="57">
        <v>46314.647013888891</v>
      </c>
      <c r="Q280">
        <v>68953055</v>
      </c>
      <c r="S280">
        <v>152717206423</v>
      </c>
      <c r="T280" t="s">
        <v>7479</v>
      </c>
      <c r="U280" t="s">
        <v>7480</v>
      </c>
      <c r="V280" t="s">
        <v>8151</v>
      </c>
      <c r="Z280">
        <v>112.764212</v>
      </c>
      <c r="AA280">
        <v>-8.0056101999999996</v>
      </c>
      <c r="AB280" t="s">
        <v>7481</v>
      </c>
      <c r="AC280" t="s">
        <v>229</v>
      </c>
      <c r="AL280" t="s">
        <v>217</v>
      </c>
      <c r="AM280" t="s">
        <v>8152</v>
      </c>
      <c r="AN280" t="s">
        <v>6</v>
      </c>
      <c r="AO280" t="s">
        <v>7432</v>
      </c>
      <c r="AP280" s="57">
        <v>46314.333333333336</v>
      </c>
      <c r="AR280" t="s">
        <v>218</v>
      </c>
      <c r="AS280" t="s">
        <v>566</v>
      </c>
      <c r="AT280" t="s">
        <v>230</v>
      </c>
      <c r="AU280">
        <v>20261019</v>
      </c>
      <c r="AV280" t="s">
        <v>221</v>
      </c>
      <c r="AW280" t="s">
        <v>539</v>
      </c>
      <c r="AX280" t="s">
        <v>222</v>
      </c>
      <c r="BA280" s="57">
        <v>46314.333333333336</v>
      </c>
      <c r="BB280" t="s">
        <v>8152</v>
      </c>
      <c r="BC280">
        <v>2026</v>
      </c>
      <c r="BD280">
        <v>10</v>
      </c>
      <c r="BE280">
        <v>19</v>
      </c>
      <c r="BF280" s="6">
        <f t="shared" si="12"/>
        <v>46314</v>
      </c>
      <c r="BG280">
        <f t="shared" si="13"/>
        <v>-0.33333333333575865</v>
      </c>
      <c r="BH280" t="str">
        <f t="shared" si="14"/>
        <v>COMPLY</v>
      </c>
      <c r="BI280" t="str">
        <f>VLOOKUP(H280,Sheet2!$A$1:$B$270,2,FALSE)</f>
        <v>BATU</v>
      </c>
    </row>
    <row r="281" spans="1:61">
      <c r="A281">
        <v>280</v>
      </c>
      <c r="B281">
        <v>1002641257</v>
      </c>
      <c r="C281">
        <v>3</v>
      </c>
      <c r="D281" t="s">
        <v>38</v>
      </c>
      <c r="E281">
        <v>5</v>
      </c>
      <c r="F281" t="s">
        <v>247</v>
      </c>
      <c r="G281" t="s">
        <v>87</v>
      </c>
      <c r="H281" t="s">
        <v>423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46312.472615740742</v>
      </c>
      <c r="P281" s="57">
        <v>46312.738113425927</v>
      </c>
      <c r="Q281">
        <v>69412010</v>
      </c>
      <c r="S281">
        <v>152717206429</v>
      </c>
      <c r="T281" t="s">
        <v>8153</v>
      </c>
      <c r="U281" t="s">
        <v>8154</v>
      </c>
      <c r="V281" t="s">
        <v>8155</v>
      </c>
      <c r="Z281">
        <v>112.7692318</v>
      </c>
      <c r="AA281">
        <v>-8.0389613000000004</v>
      </c>
      <c r="AB281" t="s">
        <v>8156</v>
      </c>
      <c r="AC281" t="s">
        <v>235</v>
      </c>
      <c r="AL281" t="s">
        <v>217</v>
      </c>
      <c r="AM281" t="s">
        <v>8157</v>
      </c>
      <c r="AN281" t="s">
        <v>6</v>
      </c>
      <c r="AO281" t="s">
        <v>8158</v>
      </c>
      <c r="AP281" s="57">
        <v>46313.333333333336</v>
      </c>
      <c r="AR281" t="s">
        <v>218</v>
      </c>
      <c r="AS281" t="s">
        <v>566</v>
      </c>
      <c r="AT281" t="s">
        <v>230</v>
      </c>
      <c r="AU281">
        <v>20261017</v>
      </c>
      <c r="AV281" t="s">
        <v>221</v>
      </c>
      <c r="AW281" t="s">
        <v>883</v>
      </c>
      <c r="AX281" t="s">
        <v>222</v>
      </c>
      <c r="BA281" s="57">
        <v>46313.333333333336</v>
      </c>
      <c r="BB281" t="s">
        <v>8157</v>
      </c>
      <c r="BC281">
        <v>2026</v>
      </c>
      <c r="BD281">
        <v>10</v>
      </c>
      <c r="BE281">
        <v>17</v>
      </c>
      <c r="BF281" s="6">
        <f t="shared" si="12"/>
        <v>46312</v>
      </c>
      <c r="BG281">
        <f t="shared" si="13"/>
        <v>-1.3333333333357587</v>
      </c>
      <c r="BH281" t="str">
        <f t="shared" si="14"/>
        <v>COMPLY</v>
      </c>
      <c r="BI281" t="str">
        <f>VLOOKUP(H281,Sheet2!$A$1:$B$270,2,FALSE)</f>
        <v>BATU</v>
      </c>
    </row>
    <row r="282" spans="1:61">
      <c r="A282">
        <v>281</v>
      </c>
      <c r="B282">
        <v>1002637925</v>
      </c>
      <c r="C282">
        <v>3</v>
      </c>
      <c r="D282" t="s">
        <v>38</v>
      </c>
      <c r="E282">
        <v>5</v>
      </c>
      <c r="F282" t="s">
        <v>247</v>
      </c>
      <c r="G282" t="s">
        <v>87</v>
      </c>
      <c r="H282" t="s">
        <v>423</v>
      </c>
      <c r="I282" t="s">
        <v>212</v>
      </c>
      <c r="J282" t="s">
        <v>213</v>
      </c>
      <c r="K282" t="s">
        <v>149</v>
      </c>
      <c r="L282" t="s">
        <v>214</v>
      </c>
      <c r="M282" t="s">
        <v>1625</v>
      </c>
      <c r="N282" t="s">
        <v>215</v>
      </c>
      <c r="O282" s="57">
        <v>46310.414293981485</v>
      </c>
      <c r="P282" s="57">
        <v>46310.4378125</v>
      </c>
      <c r="Q282">
        <v>69410592</v>
      </c>
      <c r="S282">
        <v>152717206420</v>
      </c>
      <c r="T282" t="s">
        <v>7482</v>
      </c>
      <c r="U282" t="s">
        <v>7483</v>
      </c>
      <c r="V282" t="s">
        <v>7484</v>
      </c>
      <c r="Z282">
        <v>112.7642532</v>
      </c>
      <c r="AA282">
        <v>-8.0055308000000007</v>
      </c>
      <c r="AB282" t="s">
        <v>7485</v>
      </c>
      <c r="AC282" t="s">
        <v>235</v>
      </c>
      <c r="AL282" t="s">
        <v>217</v>
      </c>
      <c r="AM282" t="s">
        <v>7486</v>
      </c>
      <c r="AN282" t="s">
        <v>6</v>
      </c>
      <c r="AO282" t="s">
        <v>7487</v>
      </c>
      <c r="AP282" s="57">
        <v>46311.333333333336</v>
      </c>
      <c r="AR282" t="s">
        <v>12</v>
      </c>
      <c r="AS282" t="s">
        <v>566</v>
      </c>
      <c r="AT282" t="s">
        <v>230</v>
      </c>
      <c r="AV282" t="s">
        <v>7488</v>
      </c>
      <c r="AW282" t="s">
        <v>875</v>
      </c>
      <c r="AX282" t="s">
        <v>222</v>
      </c>
      <c r="BA282" s="57">
        <v>46311.333333333336</v>
      </c>
      <c r="BB282" t="s">
        <v>7486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BATU</v>
      </c>
    </row>
    <row r="283" spans="1:61">
      <c r="A283">
        <v>282</v>
      </c>
      <c r="B283">
        <v>1002638365</v>
      </c>
      <c r="C283">
        <v>3</v>
      </c>
      <c r="D283" t="s">
        <v>38</v>
      </c>
      <c r="E283">
        <v>5</v>
      </c>
      <c r="F283" t="s">
        <v>247</v>
      </c>
      <c r="G283" t="s">
        <v>87</v>
      </c>
      <c r="H283" t="s">
        <v>352</v>
      </c>
      <c r="I283" t="s">
        <v>212</v>
      </c>
      <c r="J283" t="s">
        <v>213</v>
      </c>
      <c r="K283" t="s">
        <v>149</v>
      </c>
      <c r="L283" t="s">
        <v>214</v>
      </c>
      <c r="M283" t="s">
        <v>1400</v>
      </c>
      <c r="N283" t="s">
        <v>215</v>
      </c>
      <c r="O283" s="57">
        <v>46310.530324074076</v>
      </c>
      <c r="P283" s="57">
        <v>46312.777939814812</v>
      </c>
      <c r="Q283">
        <v>69410772</v>
      </c>
      <c r="S283">
        <v>152707239406</v>
      </c>
      <c r="T283" t="s">
        <v>7489</v>
      </c>
      <c r="U283" t="s">
        <v>7490</v>
      </c>
      <c r="V283" t="s">
        <v>7491</v>
      </c>
      <c r="Z283">
        <v>112.559641106035</v>
      </c>
      <c r="AA283">
        <v>-7.8649270121785904</v>
      </c>
      <c r="AB283" t="s">
        <v>7492</v>
      </c>
      <c r="AC283" t="s">
        <v>235</v>
      </c>
      <c r="AL283" t="s">
        <v>217</v>
      </c>
      <c r="AM283" t="s">
        <v>7493</v>
      </c>
      <c r="AN283" t="s">
        <v>6</v>
      </c>
      <c r="AO283" t="s">
        <v>7494</v>
      </c>
      <c r="AP283" s="57">
        <v>46311.458333333336</v>
      </c>
      <c r="AR283" t="s">
        <v>14</v>
      </c>
      <c r="AS283" t="s">
        <v>87</v>
      </c>
      <c r="AT283" t="s">
        <v>342</v>
      </c>
      <c r="AV283" t="s">
        <v>8187</v>
      </c>
      <c r="AW283" t="s">
        <v>2324</v>
      </c>
      <c r="AX283" t="s">
        <v>222</v>
      </c>
      <c r="BA283" s="57">
        <v>46311.458333333336</v>
      </c>
      <c r="BB283" t="s">
        <v>7493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BATU</v>
      </c>
    </row>
    <row r="284" spans="1:61">
      <c r="A284">
        <v>283</v>
      </c>
      <c r="B284">
        <v>1002639909</v>
      </c>
      <c r="C284">
        <v>3</v>
      </c>
      <c r="D284" t="s">
        <v>38</v>
      </c>
      <c r="E284">
        <v>5</v>
      </c>
      <c r="F284" t="s">
        <v>247</v>
      </c>
      <c r="G284" t="s">
        <v>87</v>
      </c>
      <c r="H284" t="s">
        <v>352</v>
      </c>
      <c r="I284" t="s">
        <v>212</v>
      </c>
      <c r="J284" t="s">
        <v>213</v>
      </c>
      <c r="K284" t="s">
        <v>149</v>
      </c>
      <c r="L284" t="s">
        <v>214</v>
      </c>
      <c r="M284" t="s">
        <v>1400</v>
      </c>
      <c r="N284" t="s">
        <v>215</v>
      </c>
      <c r="O284" s="57">
        <v>46311.474780092591</v>
      </c>
      <c r="P284" s="57">
        <v>46315.442175925928</v>
      </c>
      <c r="Q284">
        <v>69411357</v>
      </c>
      <c r="S284">
        <v>152707239529</v>
      </c>
      <c r="T284" t="s">
        <v>8195</v>
      </c>
      <c r="U284" t="s">
        <v>8166</v>
      </c>
      <c r="V284" t="s">
        <v>8196</v>
      </c>
      <c r="Z284">
        <v>112.5308699</v>
      </c>
      <c r="AA284">
        <v>-7.8731195999999999</v>
      </c>
      <c r="AB284" t="s">
        <v>8197</v>
      </c>
      <c r="AC284" t="s">
        <v>235</v>
      </c>
      <c r="AL284" t="s">
        <v>217</v>
      </c>
      <c r="AM284" t="s">
        <v>8198</v>
      </c>
      <c r="AN284" t="s">
        <v>6</v>
      </c>
      <c r="AO284" t="s">
        <v>8170</v>
      </c>
      <c r="AP284" s="57">
        <v>46312.333333333336</v>
      </c>
      <c r="AQ284" t="s">
        <v>1495</v>
      </c>
      <c r="AR284" t="s">
        <v>14</v>
      </c>
      <c r="AS284" t="s">
        <v>87</v>
      </c>
      <c r="AT284" t="s">
        <v>342</v>
      </c>
      <c r="AV284" t="s">
        <v>9486</v>
      </c>
      <c r="AW284" t="s">
        <v>4505</v>
      </c>
      <c r="AX284" t="s">
        <v>222</v>
      </c>
      <c r="BA284" s="57">
        <v>46312.333333333336</v>
      </c>
      <c r="BB284" t="s">
        <v>8198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BATU</v>
      </c>
    </row>
    <row r="285" spans="1:61">
      <c r="A285">
        <v>284</v>
      </c>
      <c r="B285">
        <v>1002641333</v>
      </c>
      <c r="C285">
        <v>3</v>
      </c>
      <c r="D285" t="s">
        <v>38</v>
      </c>
      <c r="E285">
        <v>5</v>
      </c>
      <c r="F285" t="s">
        <v>247</v>
      </c>
      <c r="G285" t="s">
        <v>87</v>
      </c>
      <c r="H285" t="s">
        <v>352</v>
      </c>
      <c r="I285" t="s">
        <v>212</v>
      </c>
      <c r="J285" t="s">
        <v>213</v>
      </c>
      <c r="K285" t="s">
        <v>149</v>
      </c>
      <c r="L285" t="s">
        <v>214</v>
      </c>
      <c r="M285" t="s">
        <v>1400</v>
      </c>
      <c r="N285" t="s">
        <v>215</v>
      </c>
      <c r="O285" s="57">
        <v>46312.534479166665</v>
      </c>
      <c r="P285" s="57">
        <v>46314.547430555554</v>
      </c>
      <c r="Q285">
        <v>69412057</v>
      </c>
      <c r="S285">
        <v>152707239539</v>
      </c>
      <c r="T285" t="s">
        <v>8188</v>
      </c>
      <c r="U285" t="s">
        <v>8189</v>
      </c>
      <c r="V285" t="s">
        <v>8190</v>
      </c>
      <c r="Z285">
        <v>112.54047158729099</v>
      </c>
      <c r="AA285">
        <v>-7.8925233694391297</v>
      </c>
      <c r="AB285" t="s">
        <v>8191</v>
      </c>
      <c r="AC285" t="s">
        <v>235</v>
      </c>
      <c r="AL285" t="s">
        <v>217</v>
      </c>
      <c r="AM285" t="s">
        <v>8192</v>
      </c>
      <c r="AN285" t="s">
        <v>6</v>
      </c>
      <c r="AO285" t="s">
        <v>8193</v>
      </c>
      <c r="AP285" s="57">
        <v>46313.458333333336</v>
      </c>
      <c r="AQ285" t="s">
        <v>1495</v>
      </c>
      <c r="AR285" t="s">
        <v>14</v>
      </c>
      <c r="AS285" t="s">
        <v>87</v>
      </c>
      <c r="AT285" t="s">
        <v>230</v>
      </c>
      <c r="AV285" t="s">
        <v>8194</v>
      </c>
      <c r="AW285" t="s">
        <v>2231</v>
      </c>
      <c r="AX285" t="s">
        <v>222</v>
      </c>
      <c r="BA285" s="57">
        <v>46313.458333333336</v>
      </c>
      <c r="BB285" t="s">
        <v>8192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BATU</v>
      </c>
    </row>
    <row r="286" spans="1:61">
      <c r="A286">
        <v>285</v>
      </c>
      <c r="B286">
        <v>1002646172</v>
      </c>
      <c r="C286">
        <v>3</v>
      </c>
      <c r="D286" t="s">
        <v>38</v>
      </c>
      <c r="E286">
        <v>5</v>
      </c>
      <c r="F286" t="s">
        <v>247</v>
      </c>
      <c r="G286" t="s">
        <v>87</v>
      </c>
      <c r="H286" t="s">
        <v>352</v>
      </c>
      <c r="I286" t="s">
        <v>212</v>
      </c>
      <c r="J286" t="s">
        <v>213</v>
      </c>
      <c r="K286" t="s">
        <v>149</v>
      </c>
      <c r="L286" t="s">
        <v>214</v>
      </c>
      <c r="M286" t="s">
        <v>224</v>
      </c>
      <c r="N286" t="s">
        <v>215</v>
      </c>
      <c r="O286" s="57">
        <v>46315.687372685185</v>
      </c>
      <c r="P286" s="57">
        <v>46316.543287037035</v>
      </c>
      <c r="Q286">
        <v>69414045</v>
      </c>
      <c r="S286">
        <v>152707239552</v>
      </c>
      <c r="T286" t="s">
        <v>10211</v>
      </c>
      <c r="U286" t="s">
        <v>10212</v>
      </c>
      <c r="V286" t="s">
        <v>10213</v>
      </c>
      <c r="Z286">
        <v>112.492707025429</v>
      </c>
      <c r="AA286">
        <v>-7.8541651211757104</v>
      </c>
      <c r="AB286" t="s">
        <v>10214</v>
      </c>
      <c r="AC286" t="s">
        <v>235</v>
      </c>
      <c r="AL286" t="s">
        <v>217</v>
      </c>
      <c r="AM286" t="s">
        <v>9420</v>
      </c>
      <c r="AN286" t="s">
        <v>6</v>
      </c>
      <c r="AO286" t="s">
        <v>10116</v>
      </c>
      <c r="AP286" s="57">
        <v>46316.625</v>
      </c>
      <c r="AR286" t="s">
        <v>18</v>
      </c>
      <c r="AS286" t="s">
        <v>87</v>
      </c>
      <c r="AT286" t="s">
        <v>342</v>
      </c>
      <c r="AV286" t="s">
        <v>226</v>
      </c>
      <c r="AW286" t="s">
        <v>10215</v>
      </c>
      <c r="AX286" t="s">
        <v>222</v>
      </c>
      <c r="BA286" s="57">
        <v>46316.625</v>
      </c>
      <c r="BB286" t="s">
        <v>9420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BATU</v>
      </c>
    </row>
    <row r="287" spans="1:61">
      <c r="A287">
        <v>286</v>
      </c>
      <c r="B287">
        <v>1002625749</v>
      </c>
      <c r="C287">
        <v>3</v>
      </c>
      <c r="D287" t="s">
        <v>38</v>
      </c>
      <c r="E287">
        <v>5</v>
      </c>
      <c r="F287" t="s">
        <v>247</v>
      </c>
      <c r="G287" t="s">
        <v>87</v>
      </c>
      <c r="H287" t="s">
        <v>352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46302.46020833333</v>
      </c>
      <c r="P287" s="57">
        <v>46303.540219907409</v>
      </c>
      <c r="Q287">
        <v>69405642</v>
      </c>
      <c r="S287">
        <v>152707239494</v>
      </c>
      <c r="T287" t="s">
        <v>3808</v>
      </c>
      <c r="U287" t="s">
        <v>3809</v>
      </c>
      <c r="V287" t="s">
        <v>3810</v>
      </c>
      <c r="Z287">
        <v>112.561160168562</v>
      </c>
      <c r="AA287">
        <v>-7.8658375008197599</v>
      </c>
      <c r="AB287" t="s">
        <v>3811</v>
      </c>
      <c r="AC287" t="s">
        <v>235</v>
      </c>
      <c r="AL287" t="s">
        <v>217</v>
      </c>
      <c r="AM287" t="s">
        <v>3812</v>
      </c>
      <c r="AN287" t="s">
        <v>6</v>
      </c>
      <c r="AO287" s="57">
        <v>46213.475960648146</v>
      </c>
      <c r="AP287" s="57">
        <v>46303.333333333336</v>
      </c>
      <c r="AR287" t="s">
        <v>218</v>
      </c>
      <c r="AS287" t="s">
        <v>87</v>
      </c>
      <c r="AT287" t="s">
        <v>342</v>
      </c>
      <c r="AU287">
        <v>20261008</v>
      </c>
      <c r="AV287" t="s">
        <v>221</v>
      </c>
      <c r="AW287" t="s">
        <v>885</v>
      </c>
      <c r="AX287" t="s">
        <v>222</v>
      </c>
      <c r="BA287" s="57">
        <v>46303.333333333336</v>
      </c>
      <c r="BB287" t="s">
        <v>3812</v>
      </c>
      <c r="BC287">
        <v>2026</v>
      </c>
      <c r="BD287">
        <v>10</v>
      </c>
      <c r="BE287">
        <v>8</v>
      </c>
      <c r="BF287" s="6">
        <f t="shared" si="12"/>
        <v>46303</v>
      </c>
      <c r="BG287">
        <f t="shared" si="13"/>
        <v>-0.33333333333575865</v>
      </c>
      <c r="BH287" t="str">
        <f t="shared" si="14"/>
        <v>COMPLY</v>
      </c>
      <c r="BI287" t="str">
        <f>VLOOKUP(H287,Sheet2!$A$1:$B$270,2,FALSE)</f>
        <v>BATU</v>
      </c>
    </row>
    <row r="288" spans="1:61">
      <c r="A288">
        <v>287</v>
      </c>
      <c r="B288">
        <v>1002637211</v>
      </c>
      <c r="C288">
        <v>3</v>
      </c>
      <c r="D288" t="s">
        <v>38</v>
      </c>
      <c r="E288">
        <v>5</v>
      </c>
      <c r="F288" t="s">
        <v>247</v>
      </c>
      <c r="G288" t="s">
        <v>87</v>
      </c>
      <c r="H288" t="s">
        <v>352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46309.663877314815</v>
      </c>
      <c r="P288" s="57">
        <v>46310.589722222219</v>
      </c>
      <c r="Q288">
        <v>69410303</v>
      </c>
      <c r="S288">
        <v>152707239517</v>
      </c>
      <c r="T288" t="s">
        <v>6888</v>
      </c>
      <c r="U288" t="s">
        <v>6889</v>
      </c>
      <c r="V288" t="s">
        <v>6890</v>
      </c>
      <c r="Z288">
        <v>112.52183336866599</v>
      </c>
      <c r="AA288">
        <v>-7.8196957554543598</v>
      </c>
      <c r="AB288" t="s">
        <v>6891</v>
      </c>
      <c r="AC288" t="s">
        <v>235</v>
      </c>
      <c r="AL288" t="s">
        <v>217</v>
      </c>
      <c r="AM288" t="s">
        <v>6892</v>
      </c>
      <c r="AN288" t="s">
        <v>6</v>
      </c>
      <c r="AO288" t="s">
        <v>6854</v>
      </c>
      <c r="AP288" s="57">
        <v>46310.625</v>
      </c>
      <c r="AR288" t="s">
        <v>218</v>
      </c>
      <c r="AS288" t="s">
        <v>87</v>
      </c>
      <c r="AT288" t="s">
        <v>342</v>
      </c>
      <c r="AU288">
        <v>20261015</v>
      </c>
      <c r="AV288" t="s">
        <v>221</v>
      </c>
      <c r="AW288" t="s">
        <v>6893</v>
      </c>
      <c r="AX288" t="s">
        <v>222</v>
      </c>
      <c r="BA288" s="57">
        <v>46310.625</v>
      </c>
      <c r="BB288" t="s">
        <v>6892</v>
      </c>
      <c r="BC288">
        <v>2026</v>
      </c>
      <c r="BD288">
        <v>10</v>
      </c>
      <c r="BE288">
        <v>15</v>
      </c>
      <c r="BF288" s="6">
        <f t="shared" si="12"/>
        <v>46310</v>
      </c>
      <c r="BG288">
        <f t="shared" si="13"/>
        <v>-0.625</v>
      </c>
      <c r="BH288" t="str">
        <f t="shared" si="14"/>
        <v>COMPLY</v>
      </c>
      <c r="BI288" t="str">
        <f>VLOOKUP(H288,Sheet2!$A$1:$B$270,2,FALSE)</f>
        <v>BATU</v>
      </c>
    </row>
    <row r="289" spans="1:61">
      <c r="A289">
        <v>288</v>
      </c>
      <c r="B289">
        <v>1002640453</v>
      </c>
      <c r="C289">
        <v>3</v>
      </c>
      <c r="D289" t="s">
        <v>38</v>
      </c>
      <c r="E289">
        <v>5</v>
      </c>
      <c r="F289" t="s">
        <v>247</v>
      </c>
      <c r="G289" t="s">
        <v>87</v>
      </c>
      <c r="H289" t="s">
        <v>352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46311.624016203707</v>
      </c>
      <c r="P289" s="57">
        <v>46312.6175</v>
      </c>
      <c r="Q289">
        <v>69411619</v>
      </c>
      <c r="S289">
        <v>152707239531</v>
      </c>
      <c r="T289" t="s">
        <v>8159</v>
      </c>
      <c r="U289" t="s">
        <v>8160</v>
      </c>
      <c r="V289" t="s">
        <v>8161</v>
      </c>
      <c r="Z289">
        <v>112.5133297</v>
      </c>
      <c r="AA289">
        <v>-7.8711943999999896</v>
      </c>
      <c r="AB289" t="s">
        <v>8162</v>
      </c>
      <c r="AC289" t="s">
        <v>235</v>
      </c>
      <c r="AL289" t="s">
        <v>217</v>
      </c>
      <c r="AM289" t="s">
        <v>8163</v>
      </c>
      <c r="AN289" t="s">
        <v>6</v>
      </c>
      <c r="AO289" t="s">
        <v>8164</v>
      </c>
      <c r="AP289" s="57">
        <v>46312.458333333336</v>
      </c>
      <c r="AR289" t="s">
        <v>218</v>
      </c>
      <c r="AS289" t="s">
        <v>87</v>
      </c>
      <c r="AT289" t="s">
        <v>342</v>
      </c>
      <c r="AU289">
        <v>20261017</v>
      </c>
      <c r="AV289" t="s">
        <v>221</v>
      </c>
      <c r="AW289" t="s">
        <v>4505</v>
      </c>
      <c r="AX289" t="s">
        <v>222</v>
      </c>
      <c r="BA289" s="57">
        <v>46312.458333333336</v>
      </c>
      <c r="BB289" t="s">
        <v>8163</v>
      </c>
      <c r="BC289">
        <v>2026</v>
      </c>
      <c r="BD289">
        <v>10</v>
      </c>
      <c r="BE289">
        <v>17</v>
      </c>
      <c r="BF289" s="6">
        <f t="shared" si="12"/>
        <v>46312</v>
      </c>
      <c r="BG289">
        <f t="shared" si="13"/>
        <v>-0.45833333333575865</v>
      </c>
      <c r="BH289" t="str">
        <f t="shared" si="14"/>
        <v>COMPLY</v>
      </c>
      <c r="BI289" t="str">
        <f>VLOOKUP(H289,Sheet2!$A$1:$B$270,2,FALSE)</f>
        <v>BATU</v>
      </c>
    </row>
    <row r="290" spans="1:61">
      <c r="A290">
        <v>289</v>
      </c>
      <c r="B290">
        <v>1002639862</v>
      </c>
      <c r="C290">
        <v>3</v>
      </c>
      <c r="D290" t="s">
        <v>38</v>
      </c>
      <c r="E290">
        <v>5</v>
      </c>
      <c r="F290" t="s">
        <v>247</v>
      </c>
      <c r="G290" t="s">
        <v>87</v>
      </c>
      <c r="H290" t="s">
        <v>352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46311.467812499999</v>
      </c>
      <c r="P290" s="57">
        <v>46311.677905092591</v>
      </c>
      <c r="Q290">
        <v>69411349</v>
      </c>
      <c r="S290">
        <v>152707239528</v>
      </c>
      <c r="T290" t="s">
        <v>8165</v>
      </c>
      <c r="U290" t="s">
        <v>8166</v>
      </c>
      <c r="V290" t="s">
        <v>8167</v>
      </c>
      <c r="Z290">
        <v>112.5311</v>
      </c>
      <c r="AA290">
        <v>-7.8731649999999904</v>
      </c>
      <c r="AB290" t="s">
        <v>8168</v>
      </c>
      <c r="AC290" t="s">
        <v>235</v>
      </c>
      <c r="AL290" t="s">
        <v>217</v>
      </c>
      <c r="AM290" t="s">
        <v>8169</v>
      </c>
      <c r="AN290" t="s">
        <v>6</v>
      </c>
      <c r="AO290" t="s">
        <v>8170</v>
      </c>
      <c r="AP290" s="57">
        <v>46312.333333333336</v>
      </c>
      <c r="AR290" t="s">
        <v>218</v>
      </c>
      <c r="AS290" t="s">
        <v>87</v>
      </c>
      <c r="AT290" t="s">
        <v>342</v>
      </c>
      <c r="AU290">
        <v>20261016</v>
      </c>
      <c r="AV290" t="s">
        <v>221</v>
      </c>
      <c r="AW290" t="s">
        <v>5957</v>
      </c>
      <c r="AX290" t="s">
        <v>222</v>
      </c>
      <c r="BA290" s="57">
        <v>46312.333333333336</v>
      </c>
      <c r="BB290" t="s">
        <v>8169</v>
      </c>
      <c r="BC290">
        <v>2026</v>
      </c>
      <c r="BD290">
        <v>10</v>
      </c>
      <c r="BE290">
        <v>16</v>
      </c>
      <c r="BF290" s="6">
        <f t="shared" si="12"/>
        <v>46311</v>
      </c>
      <c r="BG290">
        <f t="shared" si="13"/>
        <v>-1.3333333333357587</v>
      </c>
      <c r="BH290" t="str">
        <f t="shared" si="14"/>
        <v>COMPLY</v>
      </c>
      <c r="BI290" t="str">
        <f>VLOOKUP(H290,Sheet2!$A$1:$B$270,2,FALSE)</f>
        <v>BATU</v>
      </c>
    </row>
    <row r="291" spans="1:61">
      <c r="A291">
        <v>290</v>
      </c>
      <c r="B291">
        <v>1002639984</v>
      </c>
      <c r="C291">
        <v>3</v>
      </c>
      <c r="D291" t="s">
        <v>38</v>
      </c>
      <c r="E291">
        <v>5</v>
      </c>
      <c r="F291" t="s">
        <v>247</v>
      </c>
      <c r="G291" t="s">
        <v>87</v>
      </c>
      <c r="H291" t="s">
        <v>352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46311.496944444443</v>
      </c>
      <c r="P291" s="57">
        <v>46314.459224537037</v>
      </c>
      <c r="Q291">
        <v>69411405</v>
      </c>
      <c r="S291">
        <v>152707239530</v>
      </c>
      <c r="T291" t="s">
        <v>8171</v>
      </c>
      <c r="U291" t="s">
        <v>8172</v>
      </c>
      <c r="V291" t="s">
        <v>8173</v>
      </c>
      <c r="Z291">
        <v>112.5256298</v>
      </c>
      <c r="AA291">
        <v>-7.8775689</v>
      </c>
      <c r="AB291" t="s">
        <v>8174</v>
      </c>
      <c r="AC291" t="s">
        <v>235</v>
      </c>
      <c r="AL291" t="s">
        <v>217</v>
      </c>
      <c r="AM291" t="s">
        <v>8175</v>
      </c>
      <c r="AN291" t="s">
        <v>6</v>
      </c>
      <c r="AO291" t="s">
        <v>8176</v>
      </c>
      <c r="AP291" s="57">
        <v>46312.333333333336</v>
      </c>
      <c r="AR291" t="s">
        <v>218</v>
      </c>
      <c r="AS291" t="s">
        <v>87</v>
      </c>
      <c r="AT291" t="s">
        <v>342</v>
      </c>
      <c r="AU291">
        <v>20261019</v>
      </c>
      <c r="AV291" t="s">
        <v>221</v>
      </c>
      <c r="AW291" t="s">
        <v>5818</v>
      </c>
      <c r="AX291" t="s">
        <v>222</v>
      </c>
      <c r="BA291" s="57">
        <v>46312.333333333336</v>
      </c>
      <c r="BB291" t="s">
        <v>8175</v>
      </c>
      <c r="BC291">
        <v>2026</v>
      </c>
      <c r="BD291">
        <v>10</v>
      </c>
      <c r="BE291">
        <v>19</v>
      </c>
      <c r="BF291" s="6">
        <f t="shared" si="12"/>
        <v>46314</v>
      </c>
      <c r="BG291">
        <f t="shared" si="13"/>
        <v>1.6666666666642413</v>
      </c>
      <c r="BH291" t="str">
        <f t="shared" si="14"/>
        <v>NOT COMPLY</v>
      </c>
      <c r="BI291" t="str">
        <f>VLOOKUP(H291,Sheet2!$A$1:$B$270,2,FALSE)</f>
        <v>BATU</v>
      </c>
    </row>
    <row r="292" spans="1:61">
      <c r="A292">
        <v>291</v>
      </c>
      <c r="B292">
        <v>1002641655</v>
      </c>
      <c r="C292">
        <v>3</v>
      </c>
      <c r="D292" t="s">
        <v>38</v>
      </c>
      <c r="E292">
        <v>5</v>
      </c>
      <c r="F292" t="s">
        <v>247</v>
      </c>
      <c r="G292" t="s">
        <v>87</v>
      </c>
      <c r="H292" t="s">
        <v>352</v>
      </c>
      <c r="I292" t="s">
        <v>212</v>
      </c>
      <c r="J292" t="s">
        <v>213</v>
      </c>
      <c r="K292" t="s">
        <v>149</v>
      </c>
      <c r="M292" t="s">
        <v>76</v>
      </c>
      <c r="N292" t="s">
        <v>215</v>
      </c>
      <c r="O292" s="57">
        <v>46312.777951388889</v>
      </c>
      <c r="P292" s="57">
        <v>46313.31181712963</v>
      </c>
      <c r="Q292">
        <v>69410772</v>
      </c>
      <c r="S292">
        <v>152707239541</v>
      </c>
      <c r="T292" t="s">
        <v>7489</v>
      </c>
      <c r="U292" t="s">
        <v>8177</v>
      </c>
      <c r="V292" t="s">
        <v>8178</v>
      </c>
      <c r="Z292">
        <v>112.5590572</v>
      </c>
      <c r="AA292">
        <v>-7.8646571999999999</v>
      </c>
      <c r="AB292" t="s">
        <v>7492</v>
      </c>
      <c r="AC292" t="s">
        <v>229</v>
      </c>
      <c r="AL292" t="s">
        <v>217</v>
      </c>
      <c r="AM292" t="s">
        <v>8179</v>
      </c>
      <c r="AN292" t="s">
        <v>6</v>
      </c>
      <c r="AO292" t="s">
        <v>8180</v>
      </c>
      <c r="AR292" t="s">
        <v>218</v>
      </c>
      <c r="AS292" t="s">
        <v>87</v>
      </c>
      <c r="AT292" t="s">
        <v>342</v>
      </c>
      <c r="AU292">
        <v>20261018</v>
      </c>
      <c r="AV292" t="s">
        <v>221</v>
      </c>
      <c r="AW292" t="s">
        <v>540</v>
      </c>
      <c r="AX292" t="s">
        <v>222</v>
      </c>
      <c r="BA292" s="57">
        <v>46312.291666666664</v>
      </c>
      <c r="BB292" t="s">
        <v>8179</v>
      </c>
      <c r="BC292">
        <v>2026</v>
      </c>
      <c r="BD292">
        <v>10</v>
      </c>
      <c r="BE292">
        <v>18</v>
      </c>
      <c r="BF292" s="6">
        <f t="shared" si="12"/>
        <v>46313</v>
      </c>
      <c r="BG292">
        <f t="shared" si="13"/>
        <v>0.70833333333575865</v>
      </c>
      <c r="BH292" t="str">
        <f t="shared" si="14"/>
        <v>COMPLY</v>
      </c>
      <c r="BI292" t="str">
        <f>VLOOKUP(H292,Sheet2!$A$1:$B$270,2,FALSE)</f>
        <v>BATU</v>
      </c>
    </row>
    <row r="293" spans="1:61">
      <c r="A293">
        <v>292</v>
      </c>
      <c r="B293">
        <v>1002642044</v>
      </c>
      <c r="C293">
        <v>3</v>
      </c>
      <c r="D293" t="s">
        <v>38</v>
      </c>
      <c r="E293">
        <v>5</v>
      </c>
      <c r="F293" t="s">
        <v>247</v>
      </c>
      <c r="G293" t="s">
        <v>87</v>
      </c>
      <c r="H293" t="s">
        <v>352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46313.765706018516</v>
      </c>
      <c r="P293" s="57">
        <v>46314.62195601852</v>
      </c>
      <c r="Q293">
        <v>69412493</v>
      </c>
      <c r="S293">
        <v>152707239543</v>
      </c>
      <c r="T293" t="s">
        <v>8181</v>
      </c>
      <c r="U293" t="s">
        <v>8182</v>
      </c>
      <c r="V293" t="s">
        <v>8183</v>
      </c>
      <c r="Z293">
        <v>112.471017</v>
      </c>
      <c r="AA293">
        <v>-7.8441280000000004</v>
      </c>
      <c r="AB293" t="s">
        <v>8184</v>
      </c>
      <c r="AC293" t="s">
        <v>235</v>
      </c>
      <c r="AL293" t="s">
        <v>217</v>
      </c>
      <c r="AM293" t="s">
        <v>8185</v>
      </c>
      <c r="AN293" t="s">
        <v>6</v>
      </c>
      <c r="AO293" t="s">
        <v>8186</v>
      </c>
      <c r="AP293" s="57">
        <v>46314.625</v>
      </c>
      <c r="AR293" t="s">
        <v>218</v>
      </c>
      <c r="AS293" t="s">
        <v>87</v>
      </c>
      <c r="AT293" t="s">
        <v>230</v>
      </c>
      <c r="AU293">
        <v>20261019</v>
      </c>
      <c r="AV293" t="s">
        <v>221</v>
      </c>
      <c r="AW293" t="s">
        <v>877</v>
      </c>
      <c r="AX293" t="s">
        <v>222</v>
      </c>
      <c r="BA293" s="57">
        <v>46314.625</v>
      </c>
      <c r="BB293" t="s">
        <v>8185</v>
      </c>
      <c r="BC293">
        <v>2026</v>
      </c>
      <c r="BD293">
        <v>10</v>
      </c>
      <c r="BE293">
        <v>19</v>
      </c>
      <c r="BF293" s="6">
        <f t="shared" si="12"/>
        <v>46314</v>
      </c>
      <c r="BG293">
        <f t="shared" si="13"/>
        <v>-0.625</v>
      </c>
      <c r="BH293" t="str">
        <f t="shared" si="14"/>
        <v>COMPLY</v>
      </c>
      <c r="BI293" t="str">
        <f>VLOOKUP(H293,Sheet2!$A$1:$B$270,2,FALSE)</f>
        <v>BATU</v>
      </c>
    </row>
    <row r="294" spans="1:61">
      <c r="A294">
        <v>293</v>
      </c>
      <c r="B294">
        <v>1002643092</v>
      </c>
      <c r="C294">
        <v>3</v>
      </c>
      <c r="D294" t="s">
        <v>38</v>
      </c>
      <c r="E294">
        <v>5</v>
      </c>
      <c r="F294" t="s">
        <v>247</v>
      </c>
      <c r="G294" t="s">
        <v>87</v>
      </c>
      <c r="H294" t="s">
        <v>352</v>
      </c>
      <c r="I294" t="s">
        <v>212</v>
      </c>
      <c r="J294" t="s">
        <v>213</v>
      </c>
      <c r="K294" t="s">
        <v>149</v>
      </c>
      <c r="M294" t="s">
        <v>76</v>
      </c>
      <c r="N294" t="s">
        <v>215</v>
      </c>
      <c r="O294" s="57">
        <v>46314.547430555554</v>
      </c>
      <c r="P294" s="57">
        <v>46314.647013888891</v>
      </c>
      <c r="Q294">
        <v>69412057</v>
      </c>
      <c r="S294">
        <v>152707239546</v>
      </c>
      <c r="T294" t="s">
        <v>8188</v>
      </c>
      <c r="U294" t="s">
        <v>9487</v>
      </c>
      <c r="V294" t="s">
        <v>9488</v>
      </c>
      <c r="Z294">
        <v>112.543913125991</v>
      </c>
      <c r="AA294">
        <v>-7.8922674498711904</v>
      </c>
      <c r="AB294" t="s">
        <v>8191</v>
      </c>
      <c r="AC294" t="s">
        <v>229</v>
      </c>
      <c r="AL294" t="s">
        <v>217</v>
      </c>
      <c r="AM294" t="s">
        <v>9489</v>
      </c>
      <c r="AN294" t="s">
        <v>6</v>
      </c>
      <c r="AO294" t="s">
        <v>9421</v>
      </c>
      <c r="AR294" t="s">
        <v>218</v>
      </c>
      <c r="AS294" t="s">
        <v>87</v>
      </c>
      <c r="AT294" t="s">
        <v>230</v>
      </c>
      <c r="AU294">
        <v>20261019</v>
      </c>
      <c r="AV294" t="s">
        <v>221</v>
      </c>
      <c r="AW294" t="s">
        <v>540</v>
      </c>
      <c r="AX294" t="s">
        <v>222</v>
      </c>
      <c r="BA294" s="57">
        <v>46314.291666666664</v>
      </c>
      <c r="BB294" t="s">
        <v>9489</v>
      </c>
      <c r="BC294">
        <v>2026</v>
      </c>
      <c r="BD294">
        <v>10</v>
      </c>
      <c r="BE294">
        <v>19</v>
      </c>
      <c r="BF294" s="6">
        <f t="shared" si="12"/>
        <v>46314</v>
      </c>
      <c r="BG294">
        <f t="shared" si="13"/>
        <v>-0.29166666666424135</v>
      </c>
      <c r="BH294" t="str">
        <f t="shared" si="14"/>
        <v>COMPLY</v>
      </c>
      <c r="BI294" t="str">
        <f>VLOOKUP(H294,Sheet2!$A$1:$B$270,2,FALSE)</f>
        <v>BATU</v>
      </c>
    </row>
    <row r="295" spans="1:61">
      <c r="A295">
        <v>294</v>
      </c>
      <c r="B295">
        <v>1002646183</v>
      </c>
      <c r="C295">
        <v>3</v>
      </c>
      <c r="D295" t="s">
        <v>38</v>
      </c>
      <c r="E295">
        <v>5</v>
      </c>
      <c r="F295" t="s">
        <v>247</v>
      </c>
      <c r="G295" t="s">
        <v>87</v>
      </c>
      <c r="H295" t="s">
        <v>352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46315.689456018517</v>
      </c>
      <c r="P295" s="57">
        <v>46316.516944444447</v>
      </c>
      <c r="Q295">
        <v>69414047</v>
      </c>
      <c r="S295">
        <v>152707239553</v>
      </c>
      <c r="T295" t="s">
        <v>10211</v>
      </c>
      <c r="U295" t="s">
        <v>10216</v>
      </c>
      <c r="V295" t="s">
        <v>10217</v>
      </c>
      <c r="Z295">
        <v>112.492707025429</v>
      </c>
      <c r="AA295">
        <v>-7.8541651211757104</v>
      </c>
      <c r="AB295" t="s">
        <v>10218</v>
      </c>
      <c r="AC295" t="s">
        <v>235</v>
      </c>
      <c r="AL295" t="s">
        <v>217</v>
      </c>
      <c r="AM295" t="s">
        <v>10219</v>
      </c>
      <c r="AN295" t="s">
        <v>6</v>
      </c>
      <c r="AO295" t="s">
        <v>10116</v>
      </c>
      <c r="AP295" s="57">
        <v>46316.625</v>
      </c>
      <c r="AR295" t="s">
        <v>218</v>
      </c>
      <c r="AS295" t="s">
        <v>87</v>
      </c>
      <c r="AT295" t="s">
        <v>342</v>
      </c>
      <c r="AU295">
        <v>20261021</v>
      </c>
      <c r="AV295" t="s">
        <v>221</v>
      </c>
      <c r="AW295" t="s">
        <v>10215</v>
      </c>
      <c r="AX295" t="s">
        <v>222</v>
      </c>
      <c r="BA295" s="57">
        <v>46316.625</v>
      </c>
      <c r="BB295" t="s">
        <v>10219</v>
      </c>
      <c r="BC295">
        <v>2026</v>
      </c>
      <c r="BD295">
        <v>10</v>
      </c>
      <c r="BE295">
        <v>21</v>
      </c>
      <c r="BF295" s="6">
        <f t="shared" si="12"/>
        <v>46316</v>
      </c>
      <c r="BG295">
        <f t="shared" si="13"/>
        <v>-0.625</v>
      </c>
      <c r="BH295" t="str">
        <f t="shared" si="14"/>
        <v>COMPLY</v>
      </c>
      <c r="BI295" t="str">
        <f>VLOOKUP(H295,Sheet2!$A$1:$B$270,2,FALSE)</f>
        <v>BATU</v>
      </c>
    </row>
    <row r="296" spans="1:61">
      <c r="A296">
        <v>295</v>
      </c>
      <c r="B296">
        <v>1002644961</v>
      </c>
      <c r="C296">
        <v>3</v>
      </c>
      <c r="D296" t="s">
        <v>38</v>
      </c>
      <c r="E296">
        <v>5</v>
      </c>
      <c r="F296" t="s">
        <v>247</v>
      </c>
      <c r="G296" t="s">
        <v>87</v>
      </c>
      <c r="H296" t="s">
        <v>352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46315.442187499997</v>
      </c>
      <c r="P296" s="57">
        <v>46315.568344907406</v>
      </c>
      <c r="Q296">
        <v>69411357</v>
      </c>
      <c r="S296">
        <v>152707239549</v>
      </c>
      <c r="T296" t="s">
        <v>8195</v>
      </c>
      <c r="U296" t="s">
        <v>10220</v>
      </c>
      <c r="V296" t="s">
        <v>10221</v>
      </c>
      <c r="Z296">
        <v>112.5306429</v>
      </c>
      <c r="AA296">
        <v>-7.8728724000000003</v>
      </c>
      <c r="AB296" t="s">
        <v>8197</v>
      </c>
      <c r="AC296" t="s">
        <v>229</v>
      </c>
      <c r="AL296" t="s">
        <v>217</v>
      </c>
      <c r="AM296" t="s">
        <v>10222</v>
      </c>
      <c r="AN296" t="s">
        <v>6</v>
      </c>
      <c r="AO296" t="s">
        <v>10105</v>
      </c>
      <c r="AR296" t="s">
        <v>218</v>
      </c>
      <c r="AS296" t="s">
        <v>87</v>
      </c>
      <c r="AT296" t="s">
        <v>342</v>
      </c>
      <c r="AU296">
        <v>20261020</v>
      </c>
      <c r="AV296" t="s">
        <v>221</v>
      </c>
      <c r="AW296" t="s">
        <v>540</v>
      </c>
      <c r="AX296" t="s">
        <v>222</v>
      </c>
      <c r="BA296" s="57">
        <v>46315.291666666664</v>
      </c>
      <c r="BB296" t="s">
        <v>10222</v>
      </c>
      <c r="BC296">
        <v>2026</v>
      </c>
      <c r="BD296">
        <v>10</v>
      </c>
      <c r="BE296">
        <v>20</v>
      </c>
      <c r="BF296" s="6">
        <f t="shared" si="12"/>
        <v>46315</v>
      </c>
      <c r="BG296">
        <f t="shared" si="13"/>
        <v>-0.29166666666424135</v>
      </c>
      <c r="BH296" t="str">
        <f t="shared" si="14"/>
        <v>COMPLY</v>
      </c>
      <c r="BI296" t="str">
        <f>VLOOKUP(H296,Sheet2!$A$1:$B$270,2,FALSE)</f>
        <v>BATU</v>
      </c>
    </row>
    <row r="297" spans="1:61">
      <c r="A297">
        <v>296</v>
      </c>
      <c r="B297">
        <v>1002628583</v>
      </c>
      <c r="C297">
        <v>3</v>
      </c>
      <c r="D297" t="s">
        <v>38</v>
      </c>
      <c r="E297">
        <v>5</v>
      </c>
      <c r="F297" t="s">
        <v>247</v>
      </c>
      <c r="G297" t="s">
        <v>87</v>
      </c>
      <c r="H297" t="s">
        <v>352</v>
      </c>
      <c r="I297" t="s">
        <v>212</v>
      </c>
      <c r="J297" t="s">
        <v>213</v>
      </c>
      <c r="K297" t="s">
        <v>149</v>
      </c>
      <c r="L297" t="s">
        <v>214</v>
      </c>
      <c r="M297" t="s">
        <v>279</v>
      </c>
      <c r="N297" t="s">
        <v>215</v>
      </c>
      <c r="O297" s="57">
        <v>46303.768506944441</v>
      </c>
      <c r="P297" s="57">
        <v>46304.607002314813</v>
      </c>
      <c r="Q297">
        <v>69406863</v>
      </c>
      <c r="S297">
        <v>152707239500</v>
      </c>
      <c r="T297" t="s">
        <v>4490</v>
      </c>
      <c r="U297" t="s">
        <v>4491</v>
      </c>
      <c r="V297" t="s">
        <v>4492</v>
      </c>
      <c r="Z297">
        <v>106.827153</v>
      </c>
      <c r="AA297">
        <v>-6.1753920000000004</v>
      </c>
      <c r="AB297" t="s">
        <v>4493</v>
      </c>
      <c r="AC297" t="s">
        <v>849</v>
      </c>
      <c r="AL297" t="s">
        <v>217</v>
      </c>
      <c r="AM297" t="s">
        <v>4494</v>
      </c>
      <c r="AN297" t="s">
        <v>6</v>
      </c>
      <c r="AO297" s="57">
        <v>46244.777962962966</v>
      </c>
      <c r="AP297" s="57">
        <v>46304.625</v>
      </c>
      <c r="AR297" t="s">
        <v>239</v>
      </c>
      <c r="AS297" t="s">
        <v>87</v>
      </c>
      <c r="AT297" t="s">
        <v>230</v>
      </c>
      <c r="AV297" t="s">
        <v>3308</v>
      </c>
      <c r="AW297" t="s">
        <v>877</v>
      </c>
      <c r="AX297" t="s">
        <v>222</v>
      </c>
      <c r="BA297" s="57">
        <v>46304.625</v>
      </c>
      <c r="BB297" t="s">
        <v>4494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BATU</v>
      </c>
    </row>
    <row r="298" spans="1:61">
      <c r="A298">
        <v>297</v>
      </c>
      <c r="B298">
        <v>1002619877</v>
      </c>
      <c r="C298">
        <v>3</v>
      </c>
      <c r="D298" t="s">
        <v>38</v>
      </c>
      <c r="E298">
        <v>5</v>
      </c>
      <c r="F298" t="s">
        <v>247</v>
      </c>
      <c r="G298" t="s">
        <v>87</v>
      </c>
      <c r="H298" t="s">
        <v>352</v>
      </c>
      <c r="I298" t="s">
        <v>212</v>
      </c>
      <c r="J298" t="s">
        <v>213</v>
      </c>
      <c r="K298" t="s">
        <v>149</v>
      </c>
      <c r="M298" t="s">
        <v>1581</v>
      </c>
      <c r="N298" t="s">
        <v>215</v>
      </c>
      <c r="O298" s="57">
        <v>46297.581550925926</v>
      </c>
      <c r="P298" s="57">
        <v>46297.582685185182</v>
      </c>
      <c r="Q298">
        <v>69403129</v>
      </c>
      <c r="S298">
        <v>152707239477</v>
      </c>
      <c r="T298" t="s">
        <v>1582</v>
      </c>
      <c r="Z298">
        <v>112.518196105957</v>
      </c>
      <c r="AA298">
        <v>-7.8968585074744402</v>
      </c>
      <c r="AB298" t="s">
        <v>1583</v>
      </c>
      <c r="AC298" t="s">
        <v>225</v>
      </c>
      <c r="AO298" s="57">
        <v>46063.61105324074</v>
      </c>
      <c r="AR298" t="s">
        <v>6</v>
      </c>
      <c r="AS298" t="s">
        <v>87</v>
      </c>
      <c r="AT298" t="s">
        <v>230</v>
      </c>
      <c r="AV298" t="s">
        <v>1584</v>
      </c>
      <c r="AW298" t="s">
        <v>1585</v>
      </c>
      <c r="AX298" t="s">
        <v>222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BATU</v>
      </c>
    </row>
    <row r="299" spans="1:61">
      <c r="A299">
        <v>298</v>
      </c>
      <c r="B299">
        <v>1002643413</v>
      </c>
      <c r="C299">
        <v>3</v>
      </c>
      <c r="D299" t="s">
        <v>38</v>
      </c>
      <c r="E299">
        <v>5</v>
      </c>
      <c r="F299" t="s">
        <v>247</v>
      </c>
      <c r="G299" t="s">
        <v>87</v>
      </c>
      <c r="H299" t="s">
        <v>248</v>
      </c>
      <c r="I299" t="s">
        <v>212</v>
      </c>
      <c r="J299" t="s">
        <v>213</v>
      </c>
      <c r="K299" t="s">
        <v>149</v>
      </c>
      <c r="M299" t="s">
        <v>2941</v>
      </c>
      <c r="N299" t="s">
        <v>215</v>
      </c>
      <c r="O299" s="57">
        <v>46314.596539351849</v>
      </c>
      <c r="P299" s="57">
        <v>46315.421736111108</v>
      </c>
      <c r="Q299">
        <v>69413045</v>
      </c>
      <c r="S299">
        <v>152702233050</v>
      </c>
      <c r="T299" t="s">
        <v>9490</v>
      </c>
      <c r="U299" t="s">
        <v>9491</v>
      </c>
      <c r="V299" t="s">
        <v>9492</v>
      </c>
      <c r="Z299">
        <v>112.6551552</v>
      </c>
      <c r="AA299">
        <v>-7.9161313</v>
      </c>
      <c r="AB299" t="s">
        <v>9493</v>
      </c>
      <c r="AC299" t="s">
        <v>225</v>
      </c>
      <c r="AL299" t="s">
        <v>217</v>
      </c>
      <c r="AM299" t="s">
        <v>9494</v>
      </c>
      <c r="AN299" t="s">
        <v>6</v>
      </c>
      <c r="AO299" t="s">
        <v>9407</v>
      </c>
      <c r="AP299" s="57">
        <v>46316.333333333336</v>
      </c>
      <c r="AS299" t="s">
        <v>845</v>
      </c>
      <c r="AT299" t="s">
        <v>230</v>
      </c>
      <c r="AV299" t="s">
        <v>2941</v>
      </c>
      <c r="AW299" t="s">
        <v>539</v>
      </c>
      <c r="AX299" t="s">
        <v>222</v>
      </c>
      <c r="BA299" s="57">
        <v>46316.333333333336</v>
      </c>
      <c r="BB299" t="s">
        <v>9494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BATU</v>
      </c>
    </row>
    <row r="300" spans="1:61">
      <c r="A300">
        <v>299</v>
      </c>
      <c r="B300">
        <v>1002618310</v>
      </c>
      <c r="C300">
        <v>3</v>
      </c>
      <c r="D300" t="s">
        <v>38</v>
      </c>
      <c r="E300">
        <v>5</v>
      </c>
      <c r="F300" t="s">
        <v>247</v>
      </c>
      <c r="G300" t="s">
        <v>87</v>
      </c>
      <c r="H300" t="s">
        <v>248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46296.640486111108</v>
      </c>
      <c r="P300" s="57">
        <v>46296.736701388887</v>
      </c>
      <c r="Q300">
        <v>69399650</v>
      </c>
      <c r="S300">
        <v>152702232862</v>
      </c>
      <c r="T300" t="s">
        <v>916</v>
      </c>
      <c r="U300" t="s">
        <v>991</v>
      </c>
      <c r="V300" t="s">
        <v>992</v>
      </c>
      <c r="Z300">
        <v>112.6462487</v>
      </c>
      <c r="AA300">
        <v>-7.9537868999999999</v>
      </c>
      <c r="AB300" t="s">
        <v>917</v>
      </c>
      <c r="AC300" t="s">
        <v>229</v>
      </c>
      <c r="AL300" t="s">
        <v>217</v>
      </c>
      <c r="AM300" t="s">
        <v>993</v>
      </c>
      <c r="AN300" t="s">
        <v>6</v>
      </c>
      <c r="AO300" s="57">
        <v>46032.642337962963</v>
      </c>
      <c r="AR300" t="s">
        <v>218</v>
      </c>
      <c r="AS300" t="s">
        <v>845</v>
      </c>
      <c r="AT300" t="s">
        <v>230</v>
      </c>
      <c r="AU300">
        <v>20261001</v>
      </c>
      <c r="AV300" t="s">
        <v>221</v>
      </c>
      <c r="AW300" t="s">
        <v>541</v>
      </c>
      <c r="AX300" t="s">
        <v>222</v>
      </c>
      <c r="BA300" s="57">
        <v>46296.291666666664</v>
      </c>
      <c r="BB300" t="s">
        <v>993</v>
      </c>
      <c r="BC300">
        <v>2026</v>
      </c>
      <c r="BD300">
        <v>10</v>
      </c>
      <c r="BE300">
        <v>1</v>
      </c>
      <c r="BF300" s="6">
        <f t="shared" si="12"/>
        <v>46296</v>
      </c>
      <c r="BG300">
        <f t="shared" si="13"/>
        <v>-0.29166666666424135</v>
      </c>
      <c r="BH300" t="str">
        <f t="shared" si="14"/>
        <v>COMPLY</v>
      </c>
      <c r="BI300" t="str">
        <f>VLOOKUP(H300,Sheet2!$A$1:$B$270,2,FALSE)</f>
        <v>BATU</v>
      </c>
    </row>
    <row r="301" spans="1:61">
      <c r="A301">
        <v>300</v>
      </c>
      <c r="B301">
        <v>1002619594</v>
      </c>
      <c r="C301">
        <v>3</v>
      </c>
      <c r="D301" t="s">
        <v>38</v>
      </c>
      <c r="E301">
        <v>5</v>
      </c>
      <c r="F301" t="s">
        <v>247</v>
      </c>
      <c r="G301" t="s">
        <v>87</v>
      </c>
      <c r="H301" t="s">
        <v>248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46297.489386574074</v>
      </c>
      <c r="P301" s="57">
        <v>46297.828055555554</v>
      </c>
      <c r="Q301">
        <v>69396803</v>
      </c>
      <c r="S301">
        <v>152702232877</v>
      </c>
      <c r="T301" t="s">
        <v>1586</v>
      </c>
      <c r="U301" t="s">
        <v>1587</v>
      </c>
      <c r="V301" t="s">
        <v>1588</v>
      </c>
      <c r="Z301">
        <v>112.6561858</v>
      </c>
      <c r="AA301">
        <v>-7.9213461000000001</v>
      </c>
      <c r="AB301" t="s">
        <v>1589</v>
      </c>
      <c r="AC301" t="s">
        <v>216</v>
      </c>
      <c r="AL301" t="s">
        <v>217</v>
      </c>
      <c r="AM301" t="s">
        <v>1590</v>
      </c>
      <c r="AN301" t="s">
        <v>6</v>
      </c>
      <c r="AO301" s="57">
        <v>46063.507453703707</v>
      </c>
      <c r="AR301" t="s">
        <v>218</v>
      </c>
      <c r="AS301" t="s">
        <v>845</v>
      </c>
      <c r="AT301" t="s">
        <v>342</v>
      </c>
      <c r="AU301">
        <v>20261002</v>
      </c>
      <c r="AV301" t="s">
        <v>221</v>
      </c>
      <c r="AW301" t="s">
        <v>1591</v>
      </c>
      <c r="AX301" t="s">
        <v>222</v>
      </c>
      <c r="BA301" s="57">
        <v>46297.291666666664</v>
      </c>
      <c r="BB301" t="s">
        <v>1590</v>
      </c>
      <c r="BC301">
        <v>2026</v>
      </c>
      <c r="BD301">
        <v>10</v>
      </c>
      <c r="BE301">
        <v>2</v>
      </c>
      <c r="BF301" s="6">
        <f t="shared" si="12"/>
        <v>46297</v>
      </c>
      <c r="BG301">
        <f t="shared" si="13"/>
        <v>-0.29166666666424135</v>
      </c>
      <c r="BH301" t="str">
        <f t="shared" si="14"/>
        <v>COMPLY</v>
      </c>
      <c r="BI301" t="str">
        <f>VLOOKUP(H301,Sheet2!$A$1:$B$270,2,FALSE)</f>
        <v>BATU</v>
      </c>
    </row>
    <row r="302" spans="1:61">
      <c r="A302">
        <v>301</v>
      </c>
      <c r="B302">
        <v>1002620916</v>
      </c>
      <c r="C302">
        <v>3</v>
      </c>
      <c r="D302" t="s">
        <v>38</v>
      </c>
      <c r="E302">
        <v>5</v>
      </c>
      <c r="F302" t="s">
        <v>247</v>
      </c>
      <c r="G302" t="s">
        <v>87</v>
      </c>
      <c r="H302" t="s">
        <v>248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46298.503599537034</v>
      </c>
      <c r="P302" s="57">
        <v>46299.322835648149</v>
      </c>
      <c r="Q302">
        <v>69403561</v>
      </c>
      <c r="S302">
        <v>152702248507</v>
      </c>
      <c r="T302" t="s">
        <v>1592</v>
      </c>
      <c r="U302" t="s">
        <v>1593</v>
      </c>
      <c r="V302" t="s">
        <v>1594</v>
      </c>
      <c r="Z302">
        <v>112.6179394</v>
      </c>
      <c r="AA302">
        <v>-7.9482950999999904</v>
      </c>
      <c r="AB302" t="s">
        <v>1595</v>
      </c>
      <c r="AC302" t="s">
        <v>235</v>
      </c>
      <c r="AL302" t="s">
        <v>217</v>
      </c>
      <c r="AM302" t="s">
        <v>1596</v>
      </c>
      <c r="AN302" t="s">
        <v>6</v>
      </c>
      <c r="AO302" s="57">
        <v>46091.517858796295</v>
      </c>
      <c r="AP302" s="57">
        <v>46299.458333333336</v>
      </c>
      <c r="AR302" t="s">
        <v>218</v>
      </c>
      <c r="AS302" t="s">
        <v>845</v>
      </c>
      <c r="AT302" t="s">
        <v>230</v>
      </c>
      <c r="AU302">
        <v>20261004</v>
      </c>
      <c r="AV302" t="s">
        <v>221</v>
      </c>
      <c r="AW302" t="s">
        <v>923</v>
      </c>
      <c r="AX302" t="s">
        <v>222</v>
      </c>
      <c r="BA302" s="57">
        <v>46299.458333333336</v>
      </c>
      <c r="BB302" t="s">
        <v>1596</v>
      </c>
      <c r="BC302">
        <v>2026</v>
      </c>
      <c r="BD302">
        <v>10</v>
      </c>
      <c r="BE302">
        <v>4</v>
      </c>
      <c r="BF302" s="6">
        <f t="shared" si="12"/>
        <v>46299</v>
      </c>
      <c r="BG302">
        <f t="shared" si="13"/>
        <v>-0.45833333333575865</v>
      </c>
      <c r="BH302" t="str">
        <f t="shared" si="14"/>
        <v>COMPLY</v>
      </c>
      <c r="BI302" t="str">
        <f>VLOOKUP(H302,Sheet2!$A$1:$B$270,2,FALSE)</f>
        <v>BATU</v>
      </c>
    </row>
    <row r="303" spans="1:61">
      <c r="A303">
        <v>302</v>
      </c>
      <c r="B303">
        <v>1002625748</v>
      </c>
      <c r="C303">
        <v>3</v>
      </c>
      <c r="D303" t="s">
        <v>38</v>
      </c>
      <c r="E303">
        <v>5</v>
      </c>
      <c r="F303" t="s">
        <v>247</v>
      </c>
      <c r="G303" t="s">
        <v>87</v>
      </c>
      <c r="H303" t="s">
        <v>248</v>
      </c>
      <c r="I303" t="s">
        <v>212</v>
      </c>
      <c r="J303" t="s">
        <v>213</v>
      </c>
      <c r="K303" t="s">
        <v>149</v>
      </c>
      <c r="L303" t="s">
        <v>826</v>
      </c>
      <c r="M303" t="s">
        <v>76</v>
      </c>
      <c r="N303" t="s">
        <v>215</v>
      </c>
      <c r="O303" s="57">
        <v>46302.459502314814</v>
      </c>
      <c r="P303" s="57">
        <v>46303.810046296298</v>
      </c>
      <c r="Q303">
        <v>69405656</v>
      </c>
      <c r="R303">
        <v>3414391682</v>
      </c>
      <c r="S303">
        <v>152702232586</v>
      </c>
      <c r="T303" t="s">
        <v>3818</v>
      </c>
      <c r="U303" t="s">
        <v>3819</v>
      </c>
      <c r="V303" t="s">
        <v>3820</v>
      </c>
      <c r="Z303">
        <v>112.62810498476</v>
      </c>
      <c r="AA303">
        <v>-7.9093879938392497</v>
      </c>
      <c r="AB303" t="s">
        <v>3821</v>
      </c>
      <c r="AC303" t="s">
        <v>216</v>
      </c>
      <c r="AL303" t="s">
        <v>217</v>
      </c>
      <c r="AM303" t="s">
        <v>3822</v>
      </c>
      <c r="AN303" t="s">
        <v>6</v>
      </c>
      <c r="AO303" s="57">
        <v>46213.475960648146</v>
      </c>
      <c r="AP303" s="57">
        <v>46303.333333333336</v>
      </c>
      <c r="AR303" t="s">
        <v>218</v>
      </c>
      <c r="AS303" t="s">
        <v>845</v>
      </c>
      <c r="AT303" t="s">
        <v>230</v>
      </c>
      <c r="AU303">
        <v>20261008</v>
      </c>
      <c r="AV303" t="s">
        <v>221</v>
      </c>
      <c r="AW303" t="s">
        <v>3823</v>
      </c>
      <c r="AX303" t="s">
        <v>222</v>
      </c>
      <c r="BA303" s="57">
        <v>46303.333333333336</v>
      </c>
      <c r="BB303" t="s">
        <v>3822</v>
      </c>
      <c r="BC303">
        <v>2026</v>
      </c>
      <c r="BD303">
        <v>10</v>
      </c>
      <c r="BE303">
        <v>8</v>
      </c>
      <c r="BF303" s="6">
        <f t="shared" si="12"/>
        <v>46303</v>
      </c>
      <c r="BG303">
        <f t="shared" si="13"/>
        <v>-0.33333333333575865</v>
      </c>
      <c r="BH303" t="str">
        <f t="shared" si="14"/>
        <v>COMPLY</v>
      </c>
      <c r="BI303" t="str">
        <f>VLOOKUP(H303,Sheet2!$A$1:$B$270,2,FALSE)</f>
        <v>BATU</v>
      </c>
    </row>
    <row r="304" spans="1:61">
      <c r="A304">
        <v>303</v>
      </c>
      <c r="B304">
        <v>1002625771</v>
      </c>
      <c r="C304">
        <v>3</v>
      </c>
      <c r="D304" t="s">
        <v>38</v>
      </c>
      <c r="E304">
        <v>5</v>
      </c>
      <c r="F304" t="s">
        <v>247</v>
      </c>
      <c r="G304" t="s">
        <v>87</v>
      </c>
      <c r="H304" t="s">
        <v>248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46302.466446759259</v>
      </c>
      <c r="P304" s="57">
        <v>46302.732303240744</v>
      </c>
      <c r="Q304">
        <v>69405661</v>
      </c>
      <c r="S304">
        <v>152702232934</v>
      </c>
      <c r="T304" t="s">
        <v>3813</v>
      </c>
      <c r="U304" t="s">
        <v>3814</v>
      </c>
      <c r="V304" t="s">
        <v>3815</v>
      </c>
      <c r="Z304">
        <v>112.649908263366</v>
      </c>
      <c r="AA304">
        <v>-7.9127982323554704</v>
      </c>
      <c r="AB304" t="s">
        <v>3816</v>
      </c>
      <c r="AC304" t="s">
        <v>235</v>
      </c>
      <c r="AL304" t="s">
        <v>217</v>
      </c>
      <c r="AM304" t="s">
        <v>3817</v>
      </c>
      <c r="AN304" t="s">
        <v>6</v>
      </c>
      <c r="AO304" s="57">
        <v>46213.475960648146</v>
      </c>
      <c r="AP304" s="57">
        <v>46303.333333333336</v>
      </c>
      <c r="AR304" t="s">
        <v>218</v>
      </c>
      <c r="AS304" t="s">
        <v>845</v>
      </c>
      <c r="AT304" t="s">
        <v>220</v>
      </c>
      <c r="AU304">
        <v>20261007</v>
      </c>
      <c r="AV304" t="s">
        <v>221</v>
      </c>
      <c r="AW304" t="s">
        <v>869</v>
      </c>
      <c r="AX304" t="s">
        <v>222</v>
      </c>
      <c r="BA304" s="57">
        <v>46303.333333333336</v>
      </c>
      <c r="BB304" t="s">
        <v>3817</v>
      </c>
      <c r="BC304">
        <v>2026</v>
      </c>
      <c r="BD304">
        <v>10</v>
      </c>
      <c r="BE304">
        <v>7</v>
      </c>
      <c r="BF304" s="6">
        <f t="shared" si="12"/>
        <v>46302</v>
      </c>
      <c r="BG304">
        <f t="shared" si="13"/>
        <v>-1.3333333333357587</v>
      </c>
      <c r="BH304" t="str">
        <f t="shared" si="14"/>
        <v>COMPLY</v>
      </c>
      <c r="BI304" t="str">
        <f>VLOOKUP(H304,Sheet2!$A$1:$B$270,2,FALSE)</f>
        <v>BATU</v>
      </c>
    </row>
    <row r="305" spans="1:61">
      <c r="A305">
        <v>304</v>
      </c>
      <c r="B305">
        <v>1002628750</v>
      </c>
      <c r="C305">
        <v>3</v>
      </c>
      <c r="D305" t="s">
        <v>38</v>
      </c>
      <c r="E305">
        <v>5</v>
      </c>
      <c r="F305" t="s">
        <v>247</v>
      </c>
      <c r="G305" t="s">
        <v>87</v>
      </c>
      <c r="H305" t="s">
        <v>248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46304.341377314813</v>
      </c>
      <c r="P305" s="57">
        <v>46304.520671296297</v>
      </c>
      <c r="Q305">
        <v>69406959</v>
      </c>
      <c r="S305">
        <v>152702232610</v>
      </c>
      <c r="T305" t="s">
        <v>4943</v>
      </c>
      <c r="U305" t="s">
        <v>4944</v>
      </c>
      <c r="V305" t="s">
        <v>4945</v>
      </c>
      <c r="Z305">
        <v>112.62508870000001</v>
      </c>
      <c r="AA305">
        <v>-7.9374224</v>
      </c>
      <c r="AB305" t="s">
        <v>4946</v>
      </c>
      <c r="AC305" t="s">
        <v>235</v>
      </c>
      <c r="AL305" t="s">
        <v>217</v>
      </c>
      <c r="AM305" t="s">
        <v>4947</v>
      </c>
      <c r="AN305" t="s">
        <v>6</v>
      </c>
      <c r="AO305" s="57">
        <v>46275.361435185187</v>
      </c>
      <c r="AP305" s="57">
        <v>46305.333333333336</v>
      </c>
      <c r="AR305" t="s">
        <v>218</v>
      </c>
      <c r="AS305" t="s">
        <v>845</v>
      </c>
      <c r="AT305" t="s">
        <v>220</v>
      </c>
      <c r="AU305">
        <v>20261009</v>
      </c>
      <c r="AV305" t="s">
        <v>221</v>
      </c>
      <c r="AW305" t="s">
        <v>1814</v>
      </c>
      <c r="AX305" t="s">
        <v>222</v>
      </c>
      <c r="BA305" s="57">
        <v>46305.333333333336</v>
      </c>
      <c r="BB305" t="s">
        <v>4947</v>
      </c>
      <c r="BC305">
        <v>2026</v>
      </c>
      <c r="BD305">
        <v>10</v>
      </c>
      <c r="BE305">
        <v>9</v>
      </c>
      <c r="BF305" s="6">
        <f t="shared" si="12"/>
        <v>46304</v>
      </c>
      <c r="BG305">
        <f t="shared" si="13"/>
        <v>-1.3333333333357587</v>
      </c>
      <c r="BH305" t="str">
        <f t="shared" si="14"/>
        <v>COMPLY</v>
      </c>
      <c r="BI305" t="str">
        <f>VLOOKUP(H305,Sheet2!$A$1:$B$270,2,FALSE)</f>
        <v>BATU</v>
      </c>
    </row>
    <row r="306" spans="1:61">
      <c r="A306">
        <v>305</v>
      </c>
      <c r="B306">
        <v>1002631731</v>
      </c>
      <c r="C306">
        <v>3</v>
      </c>
      <c r="D306" t="s">
        <v>38</v>
      </c>
      <c r="E306">
        <v>5</v>
      </c>
      <c r="F306" t="s">
        <v>247</v>
      </c>
      <c r="G306" t="s">
        <v>87</v>
      </c>
      <c r="H306" t="s">
        <v>248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46306.684432870374</v>
      </c>
      <c r="P306" s="57">
        <v>46307.725081018521</v>
      </c>
      <c r="Q306">
        <v>69408245</v>
      </c>
      <c r="S306">
        <v>152702245525</v>
      </c>
      <c r="T306" t="s">
        <v>4954</v>
      </c>
      <c r="U306" t="s">
        <v>4955</v>
      </c>
      <c r="V306" t="s">
        <v>4956</v>
      </c>
      <c r="Z306">
        <v>112.6294022</v>
      </c>
      <c r="AA306">
        <v>-7.9117198000000002</v>
      </c>
      <c r="AB306" t="s">
        <v>4957</v>
      </c>
      <c r="AC306" t="s">
        <v>216</v>
      </c>
      <c r="AL306" t="s">
        <v>217</v>
      </c>
      <c r="AM306" t="s">
        <v>4958</v>
      </c>
      <c r="AN306" t="s">
        <v>6</v>
      </c>
      <c r="AO306" s="57">
        <v>46336.694560185184</v>
      </c>
      <c r="AP306" s="57">
        <v>46307.625</v>
      </c>
      <c r="AR306" t="s">
        <v>218</v>
      </c>
      <c r="AS306" t="s">
        <v>845</v>
      </c>
      <c r="AT306" t="s">
        <v>342</v>
      </c>
      <c r="AU306">
        <v>20261012</v>
      </c>
      <c r="AV306" t="s">
        <v>221</v>
      </c>
      <c r="AW306" t="s">
        <v>4959</v>
      </c>
      <c r="AX306" t="s">
        <v>222</v>
      </c>
      <c r="BA306" s="57">
        <v>46307.625</v>
      </c>
      <c r="BB306" t="s">
        <v>4958</v>
      </c>
      <c r="BC306">
        <v>2026</v>
      </c>
      <c r="BD306">
        <v>10</v>
      </c>
      <c r="BE306">
        <v>12</v>
      </c>
      <c r="BF306" s="6">
        <f t="shared" si="12"/>
        <v>46307</v>
      </c>
      <c r="BG306">
        <f t="shared" si="13"/>
        <v>-0.625</v>
      </c>
      <c r="BH306" t="str">
        <f t="shared" si="14"/>
        <v>COMPLY</v>
      </c>
      <c r="BI306" t="str">
        <f>VLOOKUP(H306,Sheet2!$A$1:$B$270,2,FALSE)</f>
        <v>BATU</v>
      </c>
    </row>
    <row r="307" spans="1:61">
      <c r="A307">
        <v>306</v>
      </c>
      <c r="B307">
        <v>1002635776</v>
      </c>
      <c r="C307">
        <v>3</v>
      </c>
      <c r="D307" t="s">
        <v>38</v>
      </c>
      <c r="E307">
        <v>5</v>
      </c>
      <c r="F307" t="s">
        <v>247</v>
      </c>
      <c r="G307" t="s">
        <v>87</v>
      </c>
      <c r="H307" t="s">
        <v>248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46308.730266203704</v>
      </c>
      <c r="P307" s="57">
        <v>46309.562280092592</v>
      </c>
      <c r="Q307">
        <v>69409664</v>
      </c>
      <c r="S307">
        <v>152702232989</v>
      </c>
      <c r="T307" t="s">
        <v>6633</v>
      </c>
      <c r="U307" t="s">
        <v>6634</v>
      </c>
      <c r="V307" t="s">
        <v>6635</v>
      </c>
      <c r="Z307">
        <v>112.6553894</v>
      </c>
      <c r="AA307">
        <v>-7.9599364000000001</v>
      </c>
      <c r="AB307" t="s">
        <v>6636</v>
      </c>
      <c r="AC307" t="s">
        <v>235</v>
      </c>
      <c r="AL307" t="s">
        <v>217</v>
      </c>
      <c r="AM307" t="s">
        <v>6637</v>
      </c>
      <c r="AN307" t="s">
        <v>6</v>
      </c>
      <c r="AO307" t="s">
        <v>6627</v>
      </c>
      <c r="AP307" s="57">
        <v>46309.625</v>
      </c>
      <c r="AR307" t="s">
        <v>218</v>
      </c>
      <c r="AS307" t="s">
        <v>845</v>
      </c>
      <c r="AT307" t="s">
        <v>230</v>
      </c>
      <c r="AU307">
        <v>20261014</v>
      </c>
      <c r="AV307" t="s">
        <v>221</v>
      </c>
      <c r="AW307" t="s">
        <v>5855</v>
      </c>
      <c r="AX307" t="s">
        <v>222</v>
      </c>
      <c r="BA307" s="57">
        <v>46309.625</v>
      </c>
      <c r="BB307" t="s">
        <v>6637</v>
      </c>
      <c r="BC307">
        <v>2026</v>
      </c>
      <c r="BD307">
        <v>10</v>
      </c>
      <c r="BE307">
        <v>14</v>
      </c>
      <c r="BF307" s="6">
        <f t="shared" si="12"/>
        <v>46309</v>
      </c>
      <c r="BG307">
        <f t="shared" si="13"/>
        <v>-0.625</v>
      </c>
      <c r="BH307" t="str">
        <f t="shared" si="14"/>
        <v>COMPLY</v>
      </c>
      <c r="BI307" t="str">
        <f>VLOOKUP(H307,Sheet2!$A$1:$B$270,2,FALSE)</f>
        <v>BATU</v>
      </c>
    </row>
    <row r="308" spans="1:61">
      <c r="A308">
        <v>307</v>
      </c>
      <c r="B308">
        <v>1002638354</v>
      </c>
      <c r="C308">
        <v>3</v>
      </c>
      <c r="D308" t="s">
        <v>38</v>
      </c>
      <c r="E308">
        <v>5</v>
      </c>
      <c r="F308" t="s">
        <v>247</v>
      </c>
      <c r="G308" t="s">
        <v>87</v>
      </c>
      <c r="H308" t="s">
        <v>248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46310.524710648147</v>
      </c>
      <c r="P308" s="57">
        <v>46311.827291666668</v>
      </c>
      <c r="Q308">
        <v>69410770</v>
      </c>
      <c r="S308">
        <v>152702233010</v>
      </c>
      <c r="T308" t="s">
        <v>7495</v>
      </c>
      <c r="U308" t="s">
        <v>7496</v>
      </c>
      <c r="V308" t="s">
        <v>7497</v>
      </c>
      <c r="Z308">
        <v>112.63371859999999</v>
      </c>
      <c r="AA308">
        <v>-7.9105601999999999</v>
      </c>
      <c r="AB308" t="s">
        <v>7498</v>
      </c>
      <c r="AC308" t="s">
        <v>235</v>
      </c>
      <c r="AL308" t="s">
        <v>217</v>
      </c>
      <c r="AM308" t="s">
        <v>7493</v>
      </c>
      <c r="AN308" t="s">
        <v>6</v>
      </c>
      <c r="AO308" t="s">
        <v>7399</v>
      </c>
      <c r="AP308" s="57">
        <v>46311.458333333336</v>
      </c>
      <c r="AR308" t="s">
        <v>218</v>
      </c>
      <c r="AS308" t="s">
        <v>845</v>
      </c>
      <c r="AT308" t="s">
        <v>230</v>
      </c>
      <c r="AU308">
        <v>20261016</v>
      </c>
      <c r="AV308" t="s">
        <v>221</v>
      </c>
      <c r="AW308" t="s">
        <v>877</v>
      </c>
      <c r="AX308" t="s">
        <v>222</v>
      </c>
      <c r="BA308" s="57">
        <v>46311.458333333336</v>
      </c>
      <c r="BB308" t="s">
        <v>7493</v>
      </c>
      <c r="BC308">
        <v>2026</v>
      </c>
      <c r="BD308">
        <v>10</v>
      </c>
      <c r="BE308">
        <v>16</v>
      </c>
      <c r="BF308" s="6">
        <f t="shared" si="12"/>
        <v>46311</v>
      </c>
      <c r="BG308">
        <f t="shared" si="13"/>
        <v>-0.45833333333575865</v>
      </c>
      <c r="BH308" t="str">
        <f t="shared" si="14"/>
        <v>COMPLY</v>
      </c>
      <c r="BI308" t="str">
        <f>VLOOKUP(H308,Sheet2!$A$1:$B$270,2,FALSE)</f>
        <v>BATU</v>
      </c>
    </row>
    <row r="309" spans="1:61">
      <c r="A309">
        <v>308</v>
      </c>
      <c r="B309">
        <v>1002640406</v>
      </c>
      <c r="C309">
        <v>3</v>
      </c>
      <c r="D309" t="s">
        <v>38</v>
      </c>
      <c r="E309">
        <v>5</v>
      </c>
      <c r="F309" t="s">
        <v>247</v>
      </c>
      <c r="G309" t="s">
        <v>87</v>
      </c>
      <c r="H309" t="s">
        <v>248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46311.613611111112</v>
      </c>
      <c r="P309" s="57">
        <v>46312.56858796296</v>
      </c>
      <c r="Q309">
        <v>69411625</v>
      </c>
      <c r="S309">
        <v>152702233026</v>
      </c>
      <c r="T309" t="s">
        <v>8199</v>
      </c>
      <c r="U309" t="s">
        <v>8200</v>
      </c>
      <c r="V309" t="s">
        <v>8201</v>
      </c>
      <c r="Z309">
        <v>112.6378538</v>
      </c>
      <c r="AA309">
        <v>-7.9397377999999996</v>
      </c>
      <c r="AB309" t="s">
        <v>8202</v>
      </c>
      <c r="AC309" t="s">
        <v>235</v>
      </c>
      <c r="AL309" t="s">
        <v>217</v>
      </c>
      <c r="AM309" t="s">
        <v>8203</v>
      </c>
      <c r="AN309" t="s">
        <v>6</v>
      </c>
      <c r="AO309" t="s">
        <v>8112</v>
      </c>
      <c r="AP309" s="57">
        <v>46312.458333333336</v>
      </c>
      <c r="AR309" t="s">
        <v>218</v>
      </c>
      <c r="AS309" t="s">
        <v>845</v>
      </c>
      <c r="AT309" t="s">
        <v>342</v>
      </c>
      <c r="AU309">
        <v>20261017</v>
      </c>
      <c r="AV309" t="s">
        <v>221</v>
      </c>
      <c r="AW309" t="s">
        <v>5957</v>
      </c>
      <c r="AX309" t="s">
        <v>222</v>
      </c>
      <c r="BA309" s="57">
        <v>46312.458333333336</v>
      </c>
      <c r="BB309" t="s">
        <v>8203</v>
      </c>
      <c r="BC309">
        <v>2026</v>
      </c>
      <c r="BD309">
        <v>10</v>
      </c>
      <c r="BE309">
        <v>17</v>
      </c>
      <c r="BF309" s="6">
        <f t="shared" si="12"/>
        <v>46312</v>
      </c>
      <c r="BG309">
        <f t="shared" si="13"/>
        <v>-0.45833333333575865</v>
      </c>
      <c r="BH309" t="str">
        <f t="shared" si="14"/>
        <v>COMPLY</v>
      </c>
      <c r="BI309" t="str">
        <f>VLOOKUP(H309,Sheet2!$A$1:$B$270,2,FALSE)</f>
        <v>BATU</v>
      </c>
    </row>
    <row r="310" spans="1:61">
      <c r="A310">
        <v>309</v>
      </c>
      <c r="B310">
        <v>1002639675</v>
      </c>
      <c r="C310">
        <v>3</v>
      </c>
      <c r="D310" t="s">
        <v>38</v>
      </c>
      <c r="E310">
        <v>5</v>
      </c>
      <c r="F310" t="s">
        <v>247</v>
      </c>
      <c r="G310" t="s">
        <v>87</v>
      </c>
      <c r="H310" t="s">
        <v>248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46311.426157407404</v>
      </c>
      <c r="P310" s="57">
        <v>46311.592789351853</v>
      </c>
      <c r="Q310">
        <v>69411247</v>
      </c>
      <c r="S310">
        <v>152702233021</v>
      </c>
      <c r="T310" t="s">
        <v>8204</v>
      </c>
      <c r="U310" t="s">
        <v>8205</v>
      </c>
      <c r="V310" t="s">
        <v>8206</v>
      </c>
      <c r="Z310">
        <v>112.650772</v>
      </c>
      <c r="AA310">
        <v>-7.9611627</v>
      </c>
      <c r="AB310" t="s">
        <v>8207</v>
      </c>
      <c r="AC310" t="s">
        <v>235</v>
      </c>
      <c r="AL310" t="s">
        <v>217</v>
      </c>
      <c r="AM310" t="s">
        <v>8208</v>
      </c>
      <c r="AN310" t="s">
        <v>6</v>
      </c>
      <c r="AO310" t="s">
        <v>8209</v>
      </c>
      <c r="AP310" s="57">
        <v>46312.333333333336</v>
      </c>
      <c r="AR310" t="s">
        <v>218</v>
      </c>
      <c r="AS310" t="s">
        <v>845</v>
      </c>
      <c r="AT310" t="s">
        <v>230</v>
      </c>
      <c r="AU310">
        <v>20261016</v>
      </c>
      <c r="AV310" t="s">
        <v>221</v>
      </c>
      <c r="AW310" t="s">
        <v>876</v>
      </c>
      <c r="AX310" t="s">
        <v>222</v>
      </c>
      <c r="BA310" s="57">
        <v>46312.333333333336</v>
      </c>
      <c r="BB310" t="s">
        <v>8208</v>
      </c>
      <c r="BC310">
        <v>2026</v>
      </c>
      <c r="BD310">
        <v>10</v>
      </c>
      <c r="BE310">
        <v>16</v>
      </c>
      <c r="BF310" s="6">
        <f t="shared" si="12"/>
        <v>46311</v>
      </c>
      <c r="BG310">
        <f t="shared" si="13"/>
        <v>-1.3333333333357587</v>
      </c>
      <c r="BH310" t="str">
        <f t="shared" si="14"/>
        <v>COMPLY</v>
      </c>
      <c r="BI310" t="str">
        <f>VLOOKUP(H310,Sheet2!$A$1:$B$270,2,FALSE)</f>
        <v>BATU</v>
      </c>
    </row>
    <row r="311" spans="1:61">
      <c r="A311">
        <v>310</v>
      </c>
      <c r="B311">
        <v>1002640069</v>
      </c>
      <c r="C311">
        <v>3</v>
      </c>
      <c r="D311" t="s">
        <v>38</v>
      </c>
      <c r="E311">
        <v>5</v>
      </c>
      <c r="F311" t="s">
        <v>247</v>
      </c>
      <c r="G311" t="s">
        <v>87</v>
      </c>
      <c r="H311" t="s">
        <v>248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46311.545555555553</v>
      </c>
      <c r="P311" s="57">
        <v>46311.852546296293</v>
      </c>
      <c r="Q311">
        <v>69411441</v>
      </c>
      <c r="S311">
        <v>152702233025</v>
      </c>
      <c r="T311" t="s">
        <v>8210</v>
      </c>
      <c r="U311" t="s">
        <v>8211</v>
      </c>
      <c r="V311" t="s">
        <v>8212</v>
      </c>
      <c r="Z311">
        <v>112.63634204864501</v>
      </c>
      <c r="AA311">
        <v>-7.9491810068368203</v>
      </c>
      <c r="AB311" t="s">
        <v>8213</v>
      </c>
      <c r="AC311" t="s">
        <v>216</v>
      </c>
      <c r="AL311" t="s">
        <v>217</v>
      </c>
      <c r="AM311" t="s">
        <v>8163</v>
      </c>
      <c r="AN311" t="s">
        <v>6</v>
      </c>
      <c r="AO311" t="s">
        <v>7998</v>
      </c>
      <c r="AP311" s="57">
        <v>46312.458333333336</v>
      </c>
      <c r="AR311" t="s">
        <v>218</v>
      </c>
      <c r="AS311" t="s">
        <v>845</v>
      </c>
      <c r="AT311" t="s">
        <v>230</v>
      </c>
      <c r="AU311">
        <v>20261016</v>
      </c>
      <c r="AV311" t="s">
        <v>221</v>
      </c>
      <c r="AW311" t="s">
        <v>876</v>
      </c>
      <c r="AX311" t="s">
        <v>222</v>
      </c>
      <c r="BA311" s="57">
        <v>46312.458333333336</v>
      </c>
      <c r="BB311" t="s">
        <v>8163</v>
      </c>
      <c r="BC311">
        <v>2026</v>
      </c>
      <c r="BD311">
        <v>10</v>
      </c>
      <c r="BE311">
        <v>16</v>
      </c>
      <c r="BF311" s="6">
        <f t="shared" si="12"/>
        <v>46311</v>
      </c>
      <c r="BG311">
        <f t="shared" si="13"/>
        <v>-1.4583333333357587</v>
      </c>
      <c r="BH311" t="str">
        <f t="shared" si="14"/>
        <v>COMPLY</v>
      </c>
      <c r="BI311" t="str">
        <f>VLOOKUP(H311,Sheet2!$A$1:$B$270,2,FALSE)</f>
        <v>BATU</v>
      </c>
    </row>
    <row r="312" spans="1:61">
      <c r="A312">
        <v>311</v>
      </c>
      <c r="B312">
        <v>1002642139</v>
      </c>
      <c r="C312">
        <v>3</v>
      </c>
      <c r="D312" t="s">
        <v>38</v>
      </c>
      <c r="E312">
        <v>5</v>
      </c>
      <c r="F312" t="s">
        <v>247</v>
      </c>
      <c r="G312" t="s">
        <v>87</v>
      </c>
      <c r="H312" t="s">
        <v>248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46314.312256944446</v>
      </c>
      <c r="P312" s="57">
        <v>46314.500659722224</v>
      </c>
      <c r="Q312">
        <v>69412545</v>
      </c>
      <c r="S312">
        <v>152702233039</v>
      </c>
      <c r="T312" t="s">
        <v>9495</v>
      </c>
      <c r="U312" t="s">
        <v>9496</v>
      </c>
      <c r="V312" t="s">
        <v>9497</v>
      </c>
      <c r="Z312">
        <v>112.65165377408201</v>
      </c>
      <c r="AA312">
        <v>-7.9380078850118396</v>
      </c>
      <c r="AB312" t="s">
        <v>9498</v>
      </c>
      <c r="AC312" t="s">
        <v>216</v>
      </c>
      <c r="AL312" t="s">
        <v>217</v>
      </c>
      <c r="AM312" t="s">
        <v>9499</v>
      </c>
      <c r="AN312" t="s">
        <v>6</v>
      </c>
      <c r="AO312" t="s">
        <v>9500</v>
      </c>
      <c r="AP312" s="57">
        <v>46315.333333333336</v>
      </c>
      <c r="AR312" t="s">
        <v>218</v>
      </c>
      <c r="AS312" t="s">
        <v>845</v>
      </c>
      <c r="AT312" t="s">
        <v>230</v>
      </c>
      <c r="AU312">
        <v>20261019</v>
      </c>
      <c r="AV312" t="s">
        <v>221</v>
      </c>
      <c r="AW312" t="s">
        <v>880</v>
      </c>
      <c r="AX312" t="s">
        <v>222</v>
      </c>
      <c r="BA312" s="57">
        <v>46315.333333333336</v>
      </c>
      <c r="BB312" t="s">
        <v>9499</v>
      </c>
      <c r="BC312">
        <v>2026</v>
      </c>
      <c r="BD312">
        <v>10</v>
      </c>
      <c r="BE312">
        <v>19</v>
      </c>
      <c r="BF312" s="6">
        <f t="shared" si="12"/>
        <v>46314</v>
      </c>
      <c r="BG312">
        <f t="shared" si="13"/>
        <v>-1.3333333333357587</v>
      </c>
      <c r="BH312" t="str">
        <f t="shared" si="14"/>
        <v>COMPLY</v>
      </c>
      <c r="BI312" t="str">
        <f>VLOOKUP(H312,Sheet2!$A$1:$B$270,2,FALSE)</f>
        <v>BATU</v>
      </c>
    </row>
    <row r="313" spans="1:61">
      <c r="A313">
        <v>312</v>
      </c>
      <c r="B313">
        <v>1002629575</v>
      </c>
      <c r="C313">
        <v>3</v>
      </c>
      <c r="D313" t="s">
        <v>38</v>
      </c>
      <c r="E313">
        <v>5</v>
      </c>
      <c r="F313" t="s">
        <v>247</v>
      </c>
      <c r="G313" t="s">
        <v>87</v>
      </c>
      <c r="H313" t="s">
        <v>248</v>
      </c>
      <c r="I313" t="s">
        <v>212</v>
      </c>
      <c r="J313" t="s">
        <v>213</v>
      </c>
      <c r="K313" t="s">
        <v>149</v>
      </c>
      <c r="L313" t="s">
        <v>214</v>
      </c>
      <c r="M313" t="s">
        <v>279</v>
      </c>
      <c r="N313" t="s">
        <v>215</v>
      </c>
      <c r="O313" s="57">
        <v>46304.517777777779</v>
      </c>
      <c r="P313" s="57">
        <v>46305.332685185182</v>
      </c>
      <c r="Q313">
        <v>69407291</v>
      </c>
      <c r="S313">
        <v>152702232953</v>
      </c>
      <c r="T313" t="s">
        <v>4948</v>
      </c>
      <c r="U313" t="s">
        <v>4949</v>
      </c>
      <c r="V313" t="s">
        <v>4950</v>
      </c>
      <c r="Z313">
        <v>112.6641436</v>
      </c>
      <c r="AA313">
        <v>-7.9299416000000003</v>
      </c>
      <c r="AB313" t="s">
        <v>4951</v>
      </c>
      <c r="AC313" t="s">
        <v>216</v>
      </c>
      <c r="AL313" t="s">
        <v>217</v>
      </c>
      <c r="AM313" t="s">
        <v>4952</v>
      </c>
      <c r="AN313" t="s">
        <v>6</v>
      </c>
      <c r="AO313" s="57">
        <v>46275.528298611112</v>
      </c>
      <c r="AP313" s="57">
        <v>46305.458333333336</v>
      </c>
      <c r="AR313" t="s">
        <v>239</v>
      </c>
      <c r="AS313" t="s">
        <v>845</v>
      </c>
      <c r="AT313" t="s">
        <v>230</v>
      </c>
      <c r="AV313" t="s">
        <v>4953</v>
      </c>
      <c r="AW313" t="s">
        <v>875</v>
      </c>
      <c r="AX313" t="s">
        <v>222</v>
      </c>
      <c r="BA313" s="57">
        <v>46305.458333333336</v>
      </c>
      <c r="BB313" t="s">
        <v>4952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BATU</v>
      </c>
    </row>
    <row r="314" spans="1:61">
      <c r="A314">
        <v>313</v>
      </c>
      <c r="B314">
        <v>1002642137</v>
      </c>
      <c r="C314">
        <v>3</v>
      </c>
      <c r="D314" t="s">
        <v>38</v>
      </c>
      <c r="E314">
        <v>5</v>
      </c>
      <c r="F314" t="s">
        <v>247</v>
      </c>
      <c r="G314" t="s">
        <v>87</v>
      </c>
      <c r="H314" t="s">
        <v>248</v>
      </c>
      <c r="I314" t="s">
        <v>212</v>
      </c>
      <c r="J314" t="s">
        <v>213</v>
      </c>
      <c r="K314" t="s">
        <v>149</v>
      </c>
      <c r="L314" t="s">
        <v>214</v>
      </c>
      <c r="M314" t="s">
        <v>279</v>
      </c>
      <c r="N314" t="s">
        <v>215</v>
      </c>
      <c r="O314" s="57">
        <v>46314.31150462963</v>
      </c>
      <c r="P314" s="57">
        <v>46314.343877314815</v>
      </c>
      <c r="Q314">
        <v>69412544</v>
      </c>
      <c r="S314">
        <v>152702233038</v>
      </c>
      <c r="T314" t="s">
        <v>9495</v>
      </c>
      <c r="U314" t="s">
        <v>9501</v>
      </c>
      <c r="V314" t="s">
        <v>9502</v>
      </c>
      <c r="Z314">
        <v>112.65266289875601</v>
      </c>
      <c r="AA314">
        <v>-7.9377109559695</v>
      </c>
      <c r="AB314" t="s">
        <v>9503</v>
      </c>
      <c r="AC314" t="s">
        <v>235</v>
      </c>
      <c r="AL314" t="s">
        <v>217</v>
      </c>
      <c r="AM314" t="s">
        <v>9499</v>
      </c>
      <c r="AN314" t="s">
        <v>6</v>
      </c>
      <c r="AO314" t="s">
        <v>9500</v>
      </c>
      <c r="AP314" s="57">
        <v>46315.333333333336</v>
      </c>
      <c r="AR314" t="s">
        <v>239</v>
      </c>
      <c r="AS314" t="s">
        <v>845</v>
      </c>
      <c r="AT314" t="s">
        <v>230</v>
      </c>
      <c r="AV314" t="s">
        <v>9504</v>
      </c>
      <c r="AW314" t="s">
        <v>880</v>
      </c>
      <c r="AX314" t="s">
        <v>222</v>
      </c>
      <c r="BA314" s="57">
        <v>46315.333333333336</v>
      </c>
      <c r="BB314" t="s">
        <v>9499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BATU</v>
      </c>
    </row>
    <row r="315" spans="1:61">
      <c r="A315">
        <v>314</v>
      </c>
      <c r="B315">
        <v>1002645981</v>
      </c>
      <c r="C315">
        <v>3</v>
      </c>
      <c r="D315" t="s">
        <v>38</v>
      </c>
      <c r="E315">
        <v>5</v>
      </c>
      <c r="F315" t="s">
        <v>247</v>
      </c>
      <c r="G315" t="s">
        <v>87</v>
      </c>
      <c r="H315" t="s">
        <v>248</v>
      </c>
      <c r="I315" t="s">
        <v>212</v>
      </c>
      <c r="J315" t="s">
        <v>213</v>
      </c>
      <c r="K315" t="s">
        <v>149</v>
      </c>
      <c r="L315" t="s">
        <v>214</v>
      </c>
      <c r="M315" t="s">
        <v>279</v>
      </c>
      <c r="N315" t="s">
        <v>215</v>
      </c>
      <c r="O315" s="57">
        <v>46315.647743055553</v>
      </c>
      <c r="P315" s="57">
        <v>46316.240335648145</v>
      </c>
      <c r="Q315">
        <v>69413955</v>
      </c>
      <c r="S315">
        <v>152702233074</v>
      </c>
      <c r="T315" t="s">
        <v>10223</v>
      </c>
      <c r="U315" t="s">
        <v>10224</v>
      </c>
      <c r="V315" t="s">
        <v>10225</v>
      </c>
      <c r="Z315">
        <v>112.645498</v>
      </c>
      <c r="AA315">
        <v>-7.9354630000000004</v>
      </c>
      <c r="AB315" t="s">
        <v>10226</v>
      </c>
      <c r="AC315" t="s">
        <v>235</v>
      </c>
      <c r="AL315" t="s">
        <v>217</v>
      </c>
      <c r="AM315" t="s">
        <v>10227</v>
      </c>
      <c r="AN315" t="s">
        <v>6</v>
      </c>
      <c r="AO315" t="s">
        <v>10161</v>
      </c>
      <c r="AP315" s="57">
        <v>46316.625</v>
      </c>
      <c r="AR315" t="s">
        <v>239</v>
      </c>
      <c r="AS315" t="s">
        <v>845</v>
      </c>
      <c r="AT315" t="s">
        <v>342</v>
      </c>
      <c r="AV315" t="s">
        <v>799</v>
      </c>
      <c r="AW315" t="s">
        <v>854</v>
      </c>
      <c r="AX315" t="s">
        <v>222</v>
      </c>
      <c r="BA315" s="57">
        <v>46316.625</v>
      </c>
      <c r="BB315" t="s">
        <v>10227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BATU</v>
      </c>
    </row>
    <row r="316" spans="1:61">
      <c r="A316">
        <v>315</v>
      </c>
      <c r="B316">
        <v>1002630036</v>
      </c>
      <c r="C316">
        <v>3</v>
      </c>
      <c r="D316" t="s">
        <v>38</v>
      </c>
      <c r="E316">
        <v>5</v>
      </c>
      <c r="F316" t="s">
        <v>247</v>
      </c>
      <c r="G316" t="s">
        <v>87</v>
      </c>
      <c r="H316" t="s">
        <v>248</v>
      </c>
      <c r="I316" t="s">
        <v>212</v>
      </c>
      <c r="J316" t="s">
        <v>213</v>
      </c>
      <c r="K316" t="s">
        <v>149</v>
      </c>
      <c r="L316" t="s">
        <v>214</v>
      </c>
      <c r="M316" t="s">
        <v>1625</v>
      </c>
      <c r="N316" t="s">
        <v>215</v>
      </c>
      <c r="O316" s="57">
        <v>46304.621932870374</v>
      </c>
      <c r="P316" s="57">
        <v>46307.157870370371</v>
      </c>
      <c r="Q316">
        <v>69407474</v>
      </c>
      <c r="S316">
        <v>152702232959</v>
      </c>
      <c r="T316" t="s">
        <v>4954</v>
      </c>
      <c r="U316" t="s">
        <v>4955</v>
      </c>
      <c r="V316" t="s">
        <v>4960</v>
      </c>
      <c r="Z316">
        <v>112.6294022</v>
      </c>
      <c r="AA316">
        <v>-7.9117198000000002</v>
      </c>
      <c r="AB316" t="s">
        <v>4961</v>
      </c>
      <c r="AC316" t="s">
        <v>216</v>
      </c>
      <c r="AL316" t="s">
        <v>217</v>
      </c>
      <c r="AM316" t="s">
        <v>4962</v>
      </c>
      <c r="AN316" t="s">
        <v>6</v>
      </c>
      <c r="AO316" s="57">
        <v>46275.653252314813</v>
      </c>
      <c r="AP316" s="57">
        <v>46305.458333333336</v>
      </c>
      <c r="AR316" t="s">
        <v>12</v>
      </c>
      <c r="AS316" t="s">
        <v>845</v>
      </c>
      <c r="AT316" t="s">
        <v>342</v>
      </c>
      <c r="AV316" t="s">
        <v>1626</v>
      </c>
      <c r="AW316" t="s">
        <v>1901</v>
      </c>
      <c r="AX316" t="s">
        <v>222</v>
      </c>
      <c r="AZ316" t="s">
        <v>1626</v>
      </c>
      <c r="BA316" s="57">
        <v>46305.458333333336</v>
      </c>
      <c r="BB316" t="s">
        <v>4962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BATU</v>
      </c>
    </row>
    <row r="317" spans="1:61">
      <c r="A317">
        <v>316</v>
      </c>
      <c r="B317">
        <v>1002642268</v>
      </c>
      <c r="C317">
        <v>3</v>
      </c>
      <c r="D317" t="s">
        <v>38</v>
      </c>
      <c r="E317">
        <v>5</v>
      </c>
      <c r="F317" t="s">
        <v>247</v>
      </c>
      <c r="G317" t="s">
        <v>87</v>
      </c>
      <c r="H317" t="s">
        <v>437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46314.371932870374</v>
      </c>
      <c r="P317" s="57">
        <v>46315.566342592596</v>
      </c>
      <c r="Q317">
        <v>69412582</v>
      </c>
      <c r="S317">
        <v>152710214512</v>
      </c>
      <c r="T317" t="s">
        <v>9510</v>
      </c>
      <c r="U317" t="s">
        <v>9511</v>
      </c>
      <c r="V317" t="s">
        <v>9512</v>
      </c>
      <c r="Z317">
        <v>112.6721251</v>
      </c>
      <c r="AA317">
        <v>-7.9318849</v>
      </c>
      <c r="AB317" t="s">
        <v>9513</v>
      </c>
      <c r="AC317" t="s">
        <v>235</v>
      </c>
      <c r="AL317" t="s">
        <v>217</v>
      </c>
      <c r="AM317" t="s">
        <v>9509</v>
      </c>
      <c r="AN317" t="s">
        <v>6</v>
      </c>
      <c r="AO317" t="s">
        <v>9445</v>
      </c>
      <c r="AP317" s="57">
        <v>46315.333333333336</v>
      </c>
      <c r="AR317" t="s">
        <v>218</v>
      </c>
      <c r="AS317" t="s">
        <v>566</v>
      </c>
      <c r="AT317" t="s">
        <v>230</v>
      </c>
      <c r="AU317">
        <v>20261020</v>
      </c>
      <c r="AV317" t="s">
        <v>221</v>
      </c>
      <c r="AW317" t="s">
        <v>879</v>
      </c>
      <c r="AX317" t="s">
        <v>222</v>
      </c>
      <c r="BA317" s="57">
        <v>46315.333333333336</v>
      </c>
      <c r="BB317" t="s">
        <v>9509</v>
      </c>
      <c r="BC317">
        <v>2026</v>
      </c>
      <c r="BD317">
        <v>10</v>
      </c>
      <c r="BE317">
        <v>20</v>
      </c>
      <c r="BF317" s="6">
        <f t="shared" si="12"/>
        <v>46315</v>
      </c>
      <c r="BG317">
        <f t="shared" si="13"/>
        <v>-0.33333333333575865</v>
      </c>
      <c r="BH317" t="str">
        <f t="shared" si="14"/>
        <v>COMPLY</v>
      </c>
      <c r="BI317" t="str">
        <f>VLOOKUP(H317,Sheet2!$A$1:$B$270,2,FALSE)</f>
        <v>BATU</v>
      </c>
    </row>
    <row r="318" spans="1:61">
      <c r="A318">
        <v>317</v>
      </c>
      <c r="B318">
        <v>1002642382</v>
      </c>
      <c r="C318">
        <v>3</v>
      </c>
      <c r="D318" t="s">
        <v>38</v>
      </c>
      <c r="E318">
        <v>5</v>
      </c>
      <c r="F318" t="s">
        <v>247</v>
      </c>
      <c r="G318" t="s">
        <v>87</v>
      </c>
      <c r="H318" t="s">
        <v>437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46314.394918981481</v>
      </c>
      <c r="P318" s="57">
        <v>46315.551539351851</v>
      </c>
      <c r="Q318">
        <v>69412636</v>
      </c>
      <c r="S318">
        <v>152710214513</v>
      </c>
      <c r="T318" t="s">
        <v>9505</v>
      </c>
      <c r="U318" t="s">
        <v>9506</v>
      </c>
      <c r="V318" t="s">
        <v>9507</v>
      </c>
      <c r="Z318">
        <v>112.6721251</v>
      </c>
      <c r="AA318">
        <v>-7.9318849</v>
      </c>
      <c r="AB318" t="s">
        <v>9508</v>
      </c>
      <c r="AC318" t="s">
        <v>235</v>
      </c>
      <c r="AL318" t="s">
        <v>217</v>
      </c>
      <c r="AM318" t="s">
        <v>9509</v>
      </c>
      <c r="AN318" t="s">
        <v>6</v>
      </c>
      <c r="AO318" t="s">
        <v>9445</v>
      </c>
      <c r="AP318" s="57">
        <v>46315.333333333336</v>
      </c>
      <c r="AR318" t="s">
        <v>218</v>
      </c>
      <c r="AS318" t="s">
        <v>566</v>
      </c>
      <c r="AT318" t="s">
        <v>230</v>
      </c>
      <c r="AU318">
        <v>20261020</v>
      </c>
      <c r="AV318" t="s">
        <v>221</v>
      </c>
      <c r="AW318" t="s">
        <v>879</v>
      </c>
      <c r="AX318" t="s">
        <v>222</v>
      </c>
      <c r="BA318" s="57">
        <v>46315.333333333336</v>
      </c>
      <c r="BB318" t="s">
        <v>9509</v>
      </c>
      <c r="BC318">
        <v>2026</v>
      </c>
      <c r="BD318">
        <v>10</v>
      </c>
      <c r="BE318">
        <v>20</v>
      </c>
      <c r="BF318" s="6">
        <f t="shared" si="12"/>
        <v>46315</v>
      </c>
      <c r="BG318">
        <f t="shared" si="13"/>
        <v>-0.33333333333575865</v>
      </c>
      <c r="BH318" t="str">
        <f t="shared" si="14"/>
        <v>COMPLY</v>
      </c>
      <c r="BI318" t="str">
        <f>VLOOKUP(H318,Sheet2!$A$1:$B$270,2,FALSE)</f>
        <v>BATU</v>
      </c>
    </row>
    <row r="319" spans="1:61">
      <c r="A319">
        <v>318</v>
      </c>
      <c r="B319">
        <v>1002620870</v>
      </c>
      <c r="C319">
        <v>3</v>
      </c>
      <c r="D319" t="s">
        <v>38</v>
      </c>
      <c r="E319">
        <v>5</v>
      </c>
      <c r="F319" t="s">
        <v>247</v>
      </c>
      <c r="G319" t="s">
        <v>87</v>
      </c>
      <c r="H319" t="s">
        <v>437</v>
      </c>
      <c r="I319" t="s">
        <v>212</v>
      </c>
      <c r="J319" t="s">
        <v>213</v>
      </c>
      <c r="K319" t="s">
        <v>149</v>
      </c>
      <c r="M319" t="s">
        <v>279</v>
      </c>
      <c r="N319" t="s">
        <v>563</v>
      </c>
      <c r="O319" s="57">
        <v>46298.476145833331</v>
      </c>
      <c r="P319" s="57">
        <v>46300.224872685183</v>
      </c>
      <c r="Q319">
        <v>69403484</v>
      </c>
      <c r="S319">
        <v>152710214293</v>
      </c>
      <c r="T319" t="s">
        <v>1597</v>
      </c>
      <c r="U319" t="s">
        <v>1598</v>
      </c>
      <c r="V319" t="s">
        <v>1599</v>
      </c>
      <c r="Z319">
        <v>112.68331019999999</v>
      </c>
      <c r="AA319">
        <v>-7.9638188000000003</v>
      </c>
      <c r="AB319" t="s">
        <v>1600</v>
      </c>
      <c r="AC319" t="s">
        <v>229</v>
      </c>
      <c r="AL319" t="s">
        <v>217</v>
      </c>
      <c r="AM319" t="s">
        <v>1601</v>
      </c>
      <c r="AN319" t="s">
        <v>6</v>
      </c>
      <c r="AO319" s="57">
        <v>46091.486087962963</v>
      </c>
      <c r="AP319" s="57">
        <v>46300.333333333336</v>
      </c>
      <c r="AR319" t="s">
        <v>239</v>
      </c>
      <c r="AS319" t="s">
        <v>566</v>
      </c>
      <c r="AT319" t="s">
        <v>230</v>
      </c>
      <c r="AV319" t="s">
        <v>799</v>
      </c>
      <c r="AW319" t="s">
        <v>540</v>
      </c>
      <c r="AX319" t="s">
        <v>222</v>
      </c>
      <c r="BA319" s="57">
        <v>46300.333333333336</v>
      </c>
      <c r="BB319" t="s">
        <v>1601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BATU</v>
      </c>
    </row>
    <row r="320" spans="1:61">
      <c r="A320">
        <v>319</v>
      </c>
      <c r="B320">
        <v>1002634487</v>
      </c>
      <c r="C320">
        <v>3</v>
      </c>
      <c r="D320" t="s">
        <v>38</v>
      </c>
      <c r="E320">
        <v>5</v>
      </c>
      <c r="F320" t="s">
        <v>90</v>
      </c>
      <c r="G320" t="s">
        <v>88</v>
      </c>
      <c r="H320" t="s">
        <v>500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46308.442835648151</v>
      </c>
      <c r="P320" s="57">
        <v>46309.256284722222</v>
      </c>
      <c r="Q320">
        <v>69409206</v>
      </c>
      <c r="S320">
        <v>152734209045</v>
      </c>
      <c r="T320" t="s">
        <v>5830</v>
      </c>
      <c r="U320" t="s">
        <v>5831</v>
      </c>
      <c r="V320" t="s">
        <v>5832</v>
      </c>
      <c r="Z320">
        <v>112.24482399999999</v>
      </c>
      <c r="AA320">
        <v>-8.2864350000000009</v>
      </c>
      <c r="AB320" t="s">
        <v>5833</v>
      </c>
      <c r="AC320" t="s">
        <v>235</v>
      </c>
      <c r="AL320" t="s">
        <v>217</v>
      </c>
      <c r="AM320" t="s">
        <v>5758</v>
      </c>
      <c r="AN320" t="s">
        <v>6</v>
      </c>
      <c r="AO320" t="s">
        <v>5834</v>
      </c>
      <c r="AP320" s="57">
        <v>46309.333333333336</v>
      </c>
      <c r="AR320" t="s">
        <v>218</v>
      </c>
      <c r="AS320" t="s">
        <v>550</v>
      </c>
      <c r="AT320" t="s">
        <v>342</v>
      </c>
      <c r="AU320">
        <v>20261014</v>
      </c>
      <c r="AV320" t="s">
        <v>221</v>
      </c>
      <c r="AW320" t="s">
        <v>2947</v>
      </c>
      <c r="AX320" t="s">
        <v>222</v>
      </c>
      <c r="BA320" s="57">
        <v>46309.333333333336</v>
      </c>
      <c r="BB320" t="s">
        <v>5758</v>
      </c>
      <c r="BC320">
        <v>2026</v>
      </c>
      <c r="BD320">
        <v>10</v>
      </c>
      <c r="BE320">
        <v>14</v>
      </c>
      <c r="BF320" s="6">
        <f t="shared" si="12"/>
        <v>46309</v>
      </c>
      <c r="BG320">
        <f t="shared" si="13"/>
        <v>-0.33333333333575865</v>
      </c>
      <c r="BH320" t="str">
        <f t="shared" si="14"/>
        <v>COMPLY</v>
      </c>
      <c r="BI320" t="str">
        <f>VLOOKUP(H320,Sheet2!$A$1:$B$270,2,FALSE)</f>
        <v>BLITAR</v>
      </c>
    </row>
    <row r="321" spans="1:61">
      <c r="A321">
        <v>320</v>
      </c>
      <c r="B321">
        <v>1002622541</v>
      </c>
      <c r="C321">
        <v>3</v>
      </c>
      <c r="D321" t="s">
        <v>38</v>
      </c>
      <c r="E321">
        <v>5</v>
      </c>
      <c r="F321" t="s">
        <v>90</v>
      </c>
      <c r="G321" t="s">
        <v>88</v>
      </c>
      <c r="H321" t="s">
        <v>341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46300.581018518518</v>
      </c>
      <c r="P321" s="57">
        <v>46300.73883101852</v>
      </c>
      <c r="Q321">
        <v>69404406</v>
      </c>
      <c r="S321">
        <v>152736203849</v>
      </c>
      <c r="T321" t="s">
        <v>2575</v>
      </c>
      <c r="U321" t="s">
        <v>2576</v>
      </c>
      <c r="V321" t="s">
        <v>2577</v>
      </c>
      <c r="Z321">
        <v>112.057755</v>
      </c>
      <c r="AA321">
        <v>-8.0763940000000005</v>
      </c>
      <c r="AB321" t="s">
        <v>2578</v>
      </c>
      <c r="AC321" t="s">
        <v>235</v>
      </c>
      <c r="AL321" t="s">
        <v>217</v>
      </c>
      <c r="AM321" t="s">
        <v>2579</v>
      </c>
      <c r="AN321" t="s">
        <v>6</v>
      </c>
      <c r="AO321" s="57">
        <v>46152.601203703707</v>
      </c>
      <c r="AP321" s="57">
        <v>46301.458333333336</v>
      </c>
      <c r="AR321" t="s">
        <v>218</v>
      </c>
      <c r="AS321" t="s">
        <v>219</v>
      </c>
      <c r="AT321" t="s">
        <v>230</v>
      </c>
      <c r="AU321">
        <v>20261005</v>
      </c>
      <c r="AV321" t="s">
        <v>221</v>
      </c>
      <c r="AW321" t="s">
        <v>876</v>
      </c>
      <c r="AX321" t="s">
        <v>222</v>
      </c>
      <c r="BA321" s="57">
        <v>46301.458333333336</v>
      </c>
      <c r="BB321" t="s">
        <v>2579</v>
      </c>
      <c r="BC321">
        <v>2026</v>
      </c>
      <c r="BD321">
        <v>10</v>
      </c>
      <c r="BE321">
        <v>5</v>
      </c>
      <c r="BF321" s="6">
        <f t="shared" si="12"/>
        <v>46300</v>
      </c>
      <c r="BG321">
        <f t="shared" si="13"/>
        <v>-1.4583333333357587</v>
      </c>
      <c r="BH321" t="str">
        <f t="shared" si="14"/>
        <v>COMPLY</v>
      </c>
      <c r="BI321" t="str">
        <f>VLOOKUP(H321,Sheet2!$A$1:$B$270,2,FALSE)</f>
        <v>BLITAR</v>
      </c>
    </row>
    <row r="322" spans="1:61">
      <c r="A322">
        <v>321</v>
      </c>
      <c r="B322">
        <v>1002628438</v>
      </c>
      <c r="C322">
        <v>3</v>
      </c>
      <c r="D322" t="s">
        <v>38</v>
      </c>
      <c r="E322">
        <v>5</v>
      </c>
      <c r="F322" t="s">
        <v>90</v>
      </c>
      <c r="G322" t="s">
        <v>88</v>
      </c>
      <c r="H322" t="s">
        <v>341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46303.706030092595</v>
      </c>
      <c r="P322" s="57">
        <v>46304.874525462961</v>
      </c>
      <c r="Q322">
        <v>69406826</v>
      </c>
      <c r="S322">
        <v>152736204026</v>
      </c>
      <c r="T322" t="s">
        <v>4495</v>
      </c>
      <c r="U322" t="s">
        <v>4496</v>
      </c>
      <c r="V322" t="s">
        <v>4497</v>
      </c>
      <c r="Z322">
        <v>112.103182</v>
      </c>
      <c r="AA322">
        <v>-7.9956040000000002</v>
      </c>
      <c r="AB322" t="s">
        <v>4498</v>
      </c>
      <c r="AC322" t="s">
        <v>235</v>
      </c>
      <c r="AL322" t="s">
        <v>217</v>
      </c>
      <c r="AM322" t="s">
        <v>4499</v>
      </c>
      <c r="AN322" t="s">
        <v>6</v>
      </c>
      <c r="AO322" s="57">
        <v>46244.72587962963</v>
      </c>
      <c r="AP322" s="57">
        <v>46304.625</v>
      </c>
      <c r="AR322" t="s">
        <v>218</v>
      </c>
      <c r="AS322" t="s">
        <v>219</v>
      </c>
      <c r="AT322" t="s">
        <v>230</v>
      </c>
      <c r="AU322">
        <v>20261009</v>
      </c>
      <c r="AV322" t="s">
        <v>221</v>
      </c>
      <c r="AW322" t="s">
        <v>923</v>
      </c>
      <c r="AX322" t="s">
        <v>222</v>
      </c>
      <c r="BA322" s="57">
        <v>46304.625</v>
      </c>
      <c r="BB322" t="s">
        <v>4499</v>
      </c>
      <c r="BC322">
        <v>2026</v>
      </c>
      <c r="BD322">
        <v>10</v>
      </c>
      <c r="BE322">
        <v>9</v>
      </c>
      <c r="BF322" s="6">
        <f t="shared" ref="BF322:BF385" si="15">DATE(BC322,BD322,BE322)</f>
        <v>46304</v>
      </c>
      <c r="BG322">
        <f t="shared" ref="BG322:BG385" si="16">BF322-BA322</f>
        <v>-0.625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BLITAR</v>
      </c>
    </row>
    <row r="323" spans="1:61">
      <c r="A323">
        <v>322</v>
      </c>
      <c r="B323">
        <v>1002632487</v>
      </c>
      <c r="C323">
        <v>3</v>
      </c>
      <c r="D323" t="s">
        <v>38</v>
      </c>
      <c r="E323">
        <v>5</v>
      </c>
      <c r="F323" t="s">
        <v>90</v>
      </c>
      <c r="G323" t="s">
        <v>88</v>
      </c>
      <c r="H323" t="s">
        <v>341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46307.455312500002</v>
      </c>
      <c r="P323" s="57">
        <v>46308.448969907404</v>
      </c>
      <c r="Q323">
        <v>69408493</v>
      </c>
      <c r="S323">
        <v>152736204029</v>
      </c>
      <c r="T323" t="s">
        <v>5835</v>
      </c>
      <c r="U323" t="s">
        <v>5836</v>
      </c>
      <c r="V323" t="s">
        <v>5837</v>
      </c>
      <c r="Z323">
        <v>112.071659</v>
      </c>
      <c r="AA323">
        <v>-8.0636969999999994</v>
      </c>
      <c r="AB323" t="s">
        <v>5838</v>
      </c>
      <c r="AC323" t="s">
        <v>235</v>
      </c>
      <c r="AL323" t="s">
        <v>217</v>
      </c>
      <c r="AM323" t="s">
        <v>5839</v>
      </c>
      <c r="AN323" t="s">
        <v>6</v>
      </c>
      <c r="AO323" s="57">
        <v>46366.486458333333</v>
      </c>
      <c r="AP323" s="57">
        <v>46308.333333333336</v>
      </c>
      <c r="AR323" t="s">
        <v>218</v>
      </c>
      <c r="AS323" t="s">
        <v>219</v>
      </c>
      <c r="AT323" t="s">
        <v>230</v>
      </c>
      <c r="AU323">
        <v>20261013</v>
      </c>
      <c r="AV323" t="s">
        <v>221</v>
      </c>
      <c r="AW323" t="s">
        <v>883</v>
      </c>
      <c r="AX323" t="s">
        <v>222</v>
      </c>
      <c r="BA323" s="57">
        <v>46308.333333333336</v>
      </c>
      <c r="BB323" t="s">
        <v>5839</v>
      </c>
      <c r="BC323">
        <v>2026</v>
      </c>
      <c r="BD323">
        <v>10</v>
      </c>
      <c r="BE323">
        <v>13</v>
      </c>
      <c r="BF323" s="6">
        <f t="shared" si="15"/>
        <v>46308</v>
      </c>
      <c r="BG323">
        <f t="shared" si="16"/>
        <v>-0.33333333333575865</v>
      </c>
      <c r="BH323" t="str">
        <f t="shared" si="17"/>
        <v>COMPLY</v>
      </c>
      <c r="BI323" t="str">
        <f>VLOOKUP(H323,Sheet2!$A$1:$B$270,2,FALSE)</f>
        <v>BLITAR</v>
      </c>
    </row>
    <row r="324" spans="1:61">
      <c r="A324">
        <v>323</v>
      </c>
      <c r="B324">
        <v>1002618740</v>
      </c>
      <c r="C324">
        <v>3</v>
      </c>
      <c r="D324" t="s">
        <v>38</v>
      </c>
      <c r="E324">
        <v>5</v>
      </c>
      <c r="F324" t="s">
        <v>90</v>
      </c>
      <c r="G324" t="s">
        <v>88</v>
      </c>
      <c r="H324" t="s">
        <v>453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46296.732349537036</v>
      </c>
      <c r="P324" s="57">
        <v>46297.56758101852</v>
      </c>
      <c r="Q324">
        <v>69402633</v>
      </c>
      <c r="S324">
        <v>152737202990</v>
      </c>
      <c r="T324" t="s">
        <v>994</v>
      </c>
      <c r="U324" t="s">
        <v>995</v>
      </c>
      <c r="V324" t="s">
        <v>996</v>
      </c>
      <c r="Z324">
        <v>112.282687</v>
      </c>
      <c r="AA324">
        <v>-8.1238980000000005</v>
      </c>
      <c r="AB324" t="s">
        <v>997</v>
      </c>
      <c r="AC324" t="s">
        <v>235</v>
      </c>
      <c r="AL324" t="s">
        <v>217</v>
      </c>
      <c r="AM324" t="s">
        <v>998</v>
      </c>
      <c r="AN324" t="s">
        <v>6</v>
      </c>
      <c r="AO324" s="57">
        <v>46032.736354166664</v>
      </c>
      <c r="AP324" s="57">
        <v>46297.625</v>
      </c>
      <c r="AR324" t="s">
        <v>218</v>
      </c>
      <c r="AS324" t="s">
        <v>550</v>
      </c>
      <c r="AT324" t="s">
        <v>342</v>
      </c>
      <c r="AU324">
        <v>20261002</v>
      </c>
      <c r="AV324" t="s">
        <v>221</v>
      </c>
      <c r="AW324" t="s">
        <v>901</v>
      </c>
      <c r="AX324" t="s">
        <v>222</v>
      </c>
      <c r="BA324" s="57">
        <v>46297.625</v>
      </c>
      <c r="BB324" t="s">
        <v>998</v>
      </c>
      <c r="BC324">
        <v>2026</v>
      </c>
      <c r="BD324">
        <v>10</v>
      </c>
      <c r="BE324">
        <v>2</v>
      </c>
      <c r="BF324" s="6">
        <f t="shared" si="15"/>
        <v>46297</v>
      </c>
      <c r="BG324">
        <f t="shared" si="16"/>
        <v>-0.625</v>
      </c>
      <c r="BH324" t="str">
        <f t="shared" si="17"/>
        <v>COMPLY</v>
      </c>
      <c r="BI324" t="str">
        <f>VLOOKUP(H324,Sheet2!$A$1:$B$270,2,FALSE)</f>
        <v>BLITAR</v>
      </c>
    </row>
    <row r="325" spans="1:61">
      <c r="A325">
        <v>324</v>
      </c>
      <c r="B325">
        <v>1002624647</v>
      </c>
      <c r="C325">
        <v>3</v>
      </c>
      <c r="D325" t="s">
        <v>38</v>
      </c>
      <c r="E325">
        <v>5</v>
      </c>
      <c r="F325" t="s">
        <v>90</v>
      </c>
      <c r="G325" t="s">
        <v>88</v>
      </c>
      <c r="H325" t="s">
        <v>453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46301.61990740741</v>
      </c>
      <c r="P325" s="57">
        <v>46301.787488425929</v>
      </c>
      <c r="Q325">
        <v>69405198</v>
      </c>
      <c r="S325">
        <v>152737203167</v>
      </c>
      <c r="T325" t="s">
        <v>3194</v>
      </c>
      <c r="U325" t="s">
        <v>3195</v>
      </c>
      <c r="V325" t="s">
        <v>3196</v>
      </c>
      <c r="Z325">
        <v>112.286918</v>
      </c>
      <c r="AA325">
        <v>-8.0895279999999996</v>
      </c>
      <c r="AB325" t="s">
        <v>3197</v>
      </c>
      <c r="AC325" t="s">
        <v>235</v>
      </c>
      <c r="AL325" t="s">
        <v>217</v>
      </c>
      <c r="AM325" t="s">
        <v>3198</v>
      </c>
      <c r="AN325" t="s">
        <v>6</v>
      </c>
      <c r="AO325" s="57">
        <v>46183.621979166666</v>
      </c>
      <c r="AP325" s="57">
        <v>46302.458333333336</v>
      </c>
      <c r="AR325" t="s">
        <v>218</v>
      </c>
      <c r="AS325" t="s">
        <v>550</v>
      </c>
      <c r="AT325" t="s">
        <v>342</v>
      </c>
      <c r="AU325">
        <v>20261006</v>
      </c>
      <c r="AV325" t="s">
        <v>221</v>
      </c>
      <c r="AW325" t="s">
        <v>3199</v>
      </c>
      <c r="AX325" t="s">
        <v>222</v>
      </c>
      <c r="BA325" s="57">
        <v>46302.458333333336</v>
      </c>
      <c r="BB325" t="s">
        <v>3198</v>
      </c>
      <c r="BC325">
        <v>2026</v>
      </c>
      <c r="BD325">
        <v>10</v>
      </c>
      <c r="BE325">
        <v>6</v>
      </c>
      <c r="BF325" s="6">
        <f t="shared" si="15"/>
        <v>46301</v>
      </c>
      <c r="BG325">
        <f t="shared" si="16"/>
        <v>-1.4583333333357587</v>
      </c>
      <c r="BH325" t="str">
        <f t="shared" si="17"/>
        <v>COMPLY</v>
      </c>
      <c r="BI325" t="str">
        <f>VLOOKUP(H325,Sheet2!$A$1:$B$270,2,FALSE)</f>
        <v>BLITAR</v>
      </c>
    </row>
    <row r="326" spans="1:61">
      <c r="A326">
        <v>325</v>
      </c>
      <c r="B326">
        <v>1002627906</v>
      </c>
      <c r="C326">
        <v>3</v>
      </c>
      <c r="D326" t="s">
        <v>38</v>
      </c>
      <c r="E326">
        <v>5</v>
      </c>
      <c r="F326" t="s">
        <v>90</v>
      </c>
      <c r="G326" t="s">
        <v>88</v>
      </c>
      <c r="H326" t="s">
        <v>453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46303.610127314816</v>
      </c>
      <c r="P326" s="57">
        <v>46304.528900462959</v>
      </c>
      <c r="Q326">
        <v>69406586</v>
      </c>
      <c r="S326">
        <v>152737203168</v>
      </c>
      <c r="T326" t="s">
        <v>4500</v>
      </c>
      <c r="U326" t="s">
        <v>4501</v>
      </c>
      <c r="V326" t="s">
        <v>4502</v>
      </c>
      <c r="Z326">
        <v>112.30763899999999</v>
      </c>
      <c r="AA326">
        <v>-8.0578339999999997</v>
      </c>
      <c r="AB326" t="s">
        <v>4503</v>
      </c>
      <c r="AC326" t="s">
        <v>235</v>
      </c>
      <c r="AL326" t="s">
        <v>217</v>
      </c>
      <c r="AM326" t="s">
        <v>4504</v>
      </c>
      <c r="AN326" t="s">
        <v>6</v>
      </c>
      <c r="AO326" s="57">
        <v>46244.611331018517</v>
      </c>
      <c r="AP326" s="57">
        <v>46305.458333333336</v>
      </c>
      <c r="AR326" t="s">
        <v>218</v>
      </c>
      <c r="AS326" t="s">
        <v>550</v>
      </c>
      <c r="AT326" t="s">
        <v>342</v>
      </c>
      <c r="AU326">
        <v>20261009</v>
      </c>
      <c r="AV326" t="s">
        <v>221</v>
      </c>
      <c r="AW326" t="s">
        <v>4505</v>
      </c>
      <c r="AX326" t="s">
        <v>222</v>
      </c>
      <c r="BA326" s="57">
        <v>46305.458333333336</v>
      </c>
      <c r="BB326" t="s">
        <v>4504</v>
      </c>
      <c r="BC326">
        <v>2026</v>
      </c>
      <c r="BD326">
        <v>10</v>
      </c>
      <c r="BE326">
        <v>9</v>
      </c>
      <c r="BF326" s="6">
        <f t="shared" si="15"/>
        <v>46304</v>
      </c>
      <c r="BG326">
        <f t="shared" si="16"/>
        <v>-1.4583333333357587</v>
      </c>
      <c r="BH326" t="str">
        <f t="shared" si="17"/>
        <v>COMPLY</v>
      </c>
      <c r="BI326" t="str">
        <f>VLOOKUP(H326,Sheet2!$A$1:$B$270,2,FALSE)</f>
        <v>BLITAR</v>
      </c>
    </row>
    <row r="327" spans="1:61">
      <c r="A327">
        <v>326</v>
      </c>
      <c r="B327">
        <v>1002641566</v>
      </c>
      <c r="C327">
        <v>3</v>
      </c>
      <c r="D327" t="s">
        <v>38</v>
      </c>
      <c r="E327">
        <v>5</v>
      </c>
      <c r="F327" t="s">
        <v>90</v>
      </c>
      <c r="G327" t="s">
        <v>98</v>
      </c>
      <c r="H327" t="s">
        <v>392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46312.692812499998</v>
      </c>
      <c r="P327" s="57">
        <v>46313.592592592591</v>
      </c>
      <c r="Q327">
        <v>69412184</v>
      </c>
      <c r="S327">
        <v>152622208179</v>
      </c>
      <c r="T327" t="s">
        <v>8214</v>
      </c>
      <c r="U327" t="s">
        <v>8215</v>
      </c>
      <c r="V327" t="s">
        <v>8216</v>
      </c>
      <c r="Z327">
        <v>111.78179900000001</v>
      </c>
      <c r="AA327">
        <v>-8.166525</v>
      </c>
      <c r="AB327" t="s">
        <v>8217</v>
      </c>
      <c r="AC327" t="s">
        <v>235</v>
      </c>
      <c r="AL327" t="s">
        <v>217</v>
      </c>
      <c r="AM327" t="s">
        <v>8031</v>
      </c>
      <c r="AN327" t="s">
        <v>6</v>
      </c>
      <c r="AO327" t="s">
        <v>8218</v>
      </c>
      <c r="AP327" s="57">
        <v>46313.625</v>
      </c>
      <c r="AR327" t="s">
        <v>218</v>
      </c>
      <c r="AS327" t="s">
        <v>98</v>
      </c>
      <c r="AT327" t="s">
        <v>230</v>
      </c>
      <c r="AU327">
        <v>20261018</v>
      </c>
      <c r="AV327" t="s">
        <v>221</v>
      </c>
      <c r="AW327" t="s">
        <v>877</v>
      </c>
      <c r="AX327" t="s">
        <v>222</v>
      </c>
      <c r="BA327" s="57">
        <v>46313.625</v>
      </c>
      <c r="BB327" t="s">
        <v>8031</v>
      </c>
      <c r="BC327">
        <v>2026</v>
      </c>
      <c r="BD327">
        <v>10</v>
      </c>
      <c r="BE327">
        <v>18</v>
      </c>
      <c r="BF327" s="6">
        <f t="shared" si="15"/>
        <v>46313</v>
      </c>
      <c r="BG327">
        <f t="shared" si="16"/>
        <v>-0.625</v>
      </c>
      <c r="BH327" t="str">
        <f t="shared" si="17"/>
        <v>COMPLY</v>
      </c>
      <c r="BI327" t="str">
        <f>VLOOKUP(H327,Sheet2!$A$1:$B$270,2,FALSE)</f>
        <v>BLITAR</v>
      </c>
    </row>
    <row r="328" spans="1:61">
      <c r="A328">
        <v>327</v>
      </c>
      <c r="B328">
        <v>1002641736</v>
      </c>
      <c r="C328">
        <v>3</v>
      </c>
      <c r="D328" t="s">
        <v>38</v>
      </c>
      <c r="E328">
        <v>5</v>
      </c>
      <c r="F328" t="s">
        <v>90</v>
      </c>
      <c r="G328" t="s">
        <v>98</v>
      </c>
      <c r="H328" t="s">
        <v>392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46313.351099537038</v>
      </c>
      <c r="P328" s="57">
        <v>46314.600497685184</v>
      </c>
      <c r="Q328">
        <v>69412267</v>
      </c>
      <c r="S328">
        <v>152622208180</v>
      </c>
      <c r="T328" t="s">
        <v>8219</v>
      </c>
      <c r="U328" t="s">
        <v>8220</v>
      </c>
      <c r="V328" t="s">
        <v>8221</v>
      </c>
      <c r="Z328">
        <v>111.784245</v>
      </c>
      <c r="AA328">
        <v>-8.1708669999999994</v>
      </c>
      <c r="AB328" t="s">
        <v>8222</v>
      </c>
      <c r="AC328" t="s">
        <v>235</v>
      </c>
      <c r="AL328" t="s">
        <v>217</v>
      </c>
      <c r="AM328" t="s">
        <v>8223</v>
      </c>
      <c r="AN328" t="s">
        <v>6</v>
      </c>
      <c r="AO328" t="s">
        <v>8224</v>
      </c>
      <c r="AP328" s="57">
        <v>46314.333333333336</v>
      </c>
      <c r="AR328" t="s">
        <v>218</v>
      </c>
      <c r="AS328" t="s">
        <v>98</v>
      </c>
      <c r="AT328" t="s">
        <v>230</v>
      </c>
      <c r="AU328">
        <v>20261019</v>
      </c>
      <c r="AV328" t="s">
        <v>221</v>
      </c>
      <c r="AW328" t="s">
        <v>880</v>
      </c>
      <c r="AX328" t="s">
        <v>222</v>
      </c>
      <c r="BA328" s="57">
        <v>46314.333333333336</v>
      </c>
      <c r="BB328" t="s">
        <v>8223</v>
      </c>
      <c r="BC328">
        <v>2026</v>
      </c>
      <c r="BD328">
        <v>10</v>
      </c>
      <c r="BE328">
        <v>19</v>
      </c>
      <c r="BF328" s="6">
        <f t="shared" si="15"/>
        <v>46314</v>
      </c>
      <c r="BG328">
        <f t="shared" si="16"/>
        <v>-0.33333333333575865</v>
      </c>
      <c r="BH328" t="str">
        <f t="shared" si="17"/>
        <v>COMPLY</v>
      </c>
      <c r="BI328" t="str">
        <f>VLOOKUP(H328,Sheet2!$A$1:$B$270,2,FALSE)</f>
        <v>BLITAR</v>
      </c>
    </row>
    <row r="329" spans="1:61">
      <c r="A329">
        <v>328</v>
      </c>
      <c r="B329">
        <v>1002642782</v>
      </c>
      <c r="C329">
        <v>3</v>
      </c>
      <c r="D329" t="s">
        <v>38</v>
      </c>
      <c r="E329">
        <v>5</v>
      </c>
      <c r="F329" t="s">
        <v>90</v>
      </c>
      <c r="G329" t="s">
        <v>98</v>
      </c>
      <c r="H329" t="s">
        <v>392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46314.461504629631</v>
      </c>
      <c r="P329" s="57">
        <v>46315.783263888887</v>
      </c>
      <c r="Q329">
        <v>69412751</v>
      </c>
      <c r="R329" t="s">
        <v>3787</v>
      </c>
      <c r="S329">
        <v>-152622208348</v>
      </c>
      <c r="T329" t="s">
        <v>9514</v>
      </c>
      <c r="U329" t="s">
        <v>9515</v>
      </c>
      <c r="V329" t="s">
        <v>9516</v>
      </c>
      <c r="Z329">
        <v>111.78874488919899</v>
      </c>
      <c r="AA329">
        <v>-8.1514140174183201</v>
      </c>
      <c r="AB329" t="s">
        <v>9517</v>
      </c>
      <c r="AC329" t="s">
        <v>216</v>
      </c>
      <c r="AL329" t="s">
        <v>217</v>
      </c>
      <c r="AM329" t="s">
        <v>9518</v>
      </c>
      <c r="AN329" t="s">
        <v>6</v>
      </c>
      <c r="AO329" t="s">
        <v>9519</v>
      </c>
      <c r="AP329" s="57">
        <v>46315.458333333336</v>
      </c>
      <c r="AR329" t="s">
        <v>218</v>
      </c>
      <c r="AS329" t="s">
        <v>98</v>
      </c>
      <c r="AT329" t="s">
        <v>220</v>
      </c>
      <c r="AU329">
        <v>20261020</v>
      </c>
      <c r="AV329" t="s">
        <v>221</v>
      </c>
      <c r="AW329" t="s">
        <v>9520</v>
      </c>
      <c r="AX329" t="s">
        <v>222</v>
      </c>
      <c r="BA329" s="57">
        <v>46315.458333333336</v>
      </c>
      <c r="BB329" t="s">
        <v>9518</v>
      </c>
      <c r="BC329">
        <v>2026</v>
      </c>
      <c r="BD329">
        <v>10</v>
      </c>
      <c r="BE329">
        <v>20</v>
      </c>
      <c r="BF329" s="6">
        <f t="shared" si="15"/>
        <v>46315</v>
      </c>
      <c r="BG329">
        <f t="shared" si="16"/>
        <v>-0.45833333333575865</v>
      </c>
      <c r="BH329" t="str">
        <f t="shared" si="17"/>
        <v>COMPLY</v>
      </c>
      <c r="BI329" t="str">
        <f>VLOOKUP(H329,Sheet2!$A$1:$B$270,2,FALSE)</f>
        <v>BLITAR</v>
      </c>
    </row>
    <row r="330" spans="1:61">
      <c r="A330">
        <v>329</v>
      </c>
      <c r="B330">
        <v>1002620821</v>
      </c>
      <c r="C330">
        <v>3</v>
      </c>
      <c r="D330" t="s">
        <v>38</v>
      </c>
      <c r="E330">
        <v>5</v>
      </c>
      <c r="F330" t="s">
        <v>90</v>
      </c>
      <c r="G330" t="s">
        <v>98</v>
      </c>
      <c r="H330" t="s">
        <v>506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46298.434421296297</v>
      </c>
      <c r="P330" s="57">
        <v>46298.710335648146</v>
      </c>
      <c r="Q330">
        <v>69403511</v>
      </c>
      <c r="S330">
        <v>152637211616</v>
      </c>
      <c r="T330" t="s">
        <v>1602</v>
      </c>
      <c r="U330" t="s">
        <v>1603</v>
      </c>
      <c r="V330" t="s">
        <v>1604</v>
      </c>
      <c r="Z330">
        <v>111.991340853273</v>
      </c>
      <c r="AA330">
        <v>-8.1386068885492904</v>
      </c>
      <c r="AB330" t="s">
        <v>1605</v>
      </c>
      <c r="AC330" t="s">
        <v>216</v>
      </c>
      <c r="AL330" t="s">
        <v>217</v>
      </c>
      <c r="AM330" t="s">
        <v>1606</v>
      </c>
      <c r="AN330" t="s">
        <v>6</v>
      </c>
      <c r="AO330" s="57">
        <v>46091.444571759261</v>
      </c>
      <c r="AP330" s="57">
        <v>46299.333333333336</v>
      </c>
      <c r="AR330" t="s">
        <v>218</v>
      </c>
      <c r="AS330" t="s">
        <v>98</v>
      </c>
      <c r="AT330" t="s">
        <v>230</v>
      </c>
      <c r="AU330">
        <v>20261003</v>
      </c>
      <c r="AV330" t="s">
        <v>221</v>
      </c>
      <c r="AW330" t="s">
        <v>878</v>
      </c>
      <c r="AX330" t="s">
        <v>222</v>
      </c>
      <c r="BA330" s="57">
        <v>46299.333333333336</v>
      </c>
      <c r="BB330" t="s">
        <v>1606</v>
      </c>
      <c r="BC330">
        <v>2026</v>
      </c>
      <c r="BD330">
        <v>10</v>
      </c>
      <c r="BE330">
        <v>3</v>
      </c>
      <c r="BF330" s="6">
        <f t="shared" si="15"/>
        <v>46298</v>
      </c>
      <c r="BG330">
        <f t="shared" si="16"/>
        <v>-1.3333333333357587</v>
      </c>
      <c r="BH330" t="str">
        <f t="shared" si="17"/>
        <v>COMPLY</v>
      </c>
      <c r="BI330" t="str">
        <f>VLOOKUP(H330,Sheet2!$A$1:$B$270,2,FALSE)</f>
        <v>BLITAR</v>
      </c>
    </row>
    <row r="331" spans="1:61">
      <c r="A331">
        <v>330</v>
      </c>
      <c r="B331">
        <v>1002626571</v>
      </c>
      <c r="C331">
        <v>3</v>
      </c>
      <c r="D331" t="s">
        <v>38</v>
      </c>
      <c r="E331">
        <v>5</v>
      </c>
      <c r="F331" t="s">
        <v>90</v>
      </c>
      <c r="G331" t="s">
        <v>98</v>
      </c>
      <c r="H331" t="s">
        <v>506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46302.645532407405</v>
      </c>
      <c r="P331" s="57">
        <v>46303.671388888892</v>
      </c>
      <c r="Q331">
        <v>69406011</v>
      </c>
      <c r="S331">
        <v>152637211619</v>
      </c>
      <c r="T331" t="s">
        <v>3824</v>
      </c>
      <c r="U331" t="s">
        <v>3825</v>
      </c>
      <c r="V331" t="s">
        <v>3826</v>
      </c>
      <c r="Z331">
        <v>112.058847</v>
      </c>
      <c r="AA331">
        <v>-8.1209959000000005</v>
      </c>
      <c r="AB331" t="s">
        <v>3827</v>
      </c>
      <c r="AC331" t="s">
        <v>235</v>
      </c>
      <c r="AL331" t="s">
        <v>217</v>
      </c>
      <c r="AM331" t="s">
        <v>3828</v>
      </c>
      <c r="AN331" t="s">
        <v>6</v>
      </c>
      <c r="AO331" s="57">
        <v>46213.66333333333</v>
      </c>
      <c r="AP331" s="57">
        <v>46303.625</v>
      </c>
      <c r="AR331" t="s">
        <v>218</v>
      </c>
      <c r="AS331" t="s">
        <v>98</v>
      </c>
      <c r="AT331" t="s">
        <v>342</v>
      </c>
      <c r="AU331">
        <v>20261008</v>
      </c>
      <c r="AV331" t="s">
        <v>221</v>
      </c>
      <c r="AW331" t="s">
        <v>1901</v>
      </c>
      <c r="AX331" t="s">
        <v>222</v>
      </c>
      <c r="BA331" s="57">
        <v>46303.625</v>
      </c>
      <c r="BB331" t="s">
        <v>3828</v>
      </c>
      <c r="BC331">
        <v>2026</v>
      </c>
      <c r="BD331">
        <v>10</v>
      </c>
      <c r="BE331">
        <v>8</v>
      </c>
      <c r="BF331" s="6">
        <f t="shared" si="15"/>
        <v>46303</v>
      </c>
      <c r="BG331">
        <f t="shared" si="16"/>
        <v>-0.625</v>
      </c>
      <c r="BH331" t="str">
        <f t="shared" si="17"/>
        <v>COMPLY</v>
      </c>
      <c r="BI331" t="str">
        <f>VLOOKUP(H331,Sheet2!$A$1:$B$270,2,FALSE)</f>
        <v>BLITAR</v>
      </c>
    </row>
    <row r="332" spans="1:61">
      <c r="A332">
        <v>331</v>
      </c>
      <c r="B332">
        <v>1002627130</v>
      </c>
      <c r="C332">
        <v>3</v>
      </c>
      <c r="D332" t="s">
        <v>38</v>
      </c>
      <c r="E332">
        <v>5</v>
      </c>
      <c r="F332" t="s">
        <v>90</v>
      </c>
      <c r="G332" t="s">
        <v>98</v>
      </c>
      <c r="H332" t="s">
        <v>506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46303.372696759259</v>
      </c>
      <c r="P332" s="57">
        <v>46303.927210648151</v>
      </c>
      <c r="Q332">
        <v>69406224</v>
      </c>
      <c r="S332">
        <v>152637211986</v>
      </c>
      <c r="T332" t="s">
        <v>3829</v>
      </c>
      <c r="U332" t="s">
        <v>3830</v>
      </c>
      <c r="V332" t="s">
        <v>3831</v>
      </c>
      <c r="Z332">
        <v>112.0115211</v>
      </c>
      <c r="AA332">
        <v>-8.1042863999999994</v>
      </c>
      <c r="AB332" t="s">
        <v>3832</v>
      </c>
      <c r="AC332" t="s">
        <v>235</v>
      </c>
      <c r="AL332" t="s">
        <v>217</v>
      </c>
      <c r="AM332" t="s">
        <v>3833</v>
      </c>
      <c r="AN332" t="s">
        <v>6</v>
      </c>
      <c r="AO332" s="57">
        <v>46244.392905092594</v>
      </c>
      <c r="AP332" s="57">
        <v>46304.333333333336</v>
      </c>
      <c r="AR332" t="s">
        <v>218</v>
      </c>
      <c r="AS332" t="s">
        <v>98</v>
      </c>
      <c r="AT332" t="s">
        <v>342</v>
      </c>
      <c r="AU332">
        <v>20261008</v>
      </c>
      <c r="AV332" t="s">
        <v>221</v>
      </c>
      <c r="AW332" t="s">
        <v>2324</v>
      </c>
      <c r="AX332" t="s">
        <v>222</v>
      </c>
      <c r="BA332" s="57">
        <v>46304.333333333336</v>
      </c>
      <c r="BB332" t="s">
        <v>3833</v>
      </c>
      <c r="BC332">
        <v>2026</v>
      </c>
      <c r="BD332">
        <v>10</v>
      </c>
      <c r="BE332">
        <v>8</v>
      </c>
      <c r="BF332" s="6">
        <f t="shared" si="15"/>
        <v>46303</v>
      </c>
      <c r="BG332">
        <f t="shared" si="16"/>
        <v>-1.3333333333357587</v>
      </c>
      <c r="BH332" t="str">
        <f t="shared" si="17"/>
        <v>COMPLY</v>
      </c>
      <c r="BI332" t="str">
        <f>VLOOKUP(H332,Sheet2!$A$1:$B$270,2,FALSE)</f>
        <v>BLITAR</v>
      </c>
    </row>
    <row r="333" spans="1:61">
      <c r="A333">
        <v>332</v>
      </c>
      <c r="B333">
        <v>1002641921</v>
      </c>
      <c r="C333">
        <v>3</v>
      </c>
      <c r="D333" t="s">
        <v>38</v>
      </c>
      <c r="E333">
        <v>5</v>
      </c>
      <c r="F333" t="s">
        <v>90</v>
      </c>
      <c r="G333" t="s">
        <v>98</v>
      </c>
      <c r="H333" t="s">
        <v>506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46313.569895833331</v>
      </c>
      <c r="P333" s="57">
        <v>46313.815266203703</v>
      </c>
      <c r="Q333">
        <v>69412386</v>
      </c>
      <c r="S333">
        <v>152637211813</v>
      </c>
      <c r="T333" t="s">
        <v>8225</v>
      </c>
      <c r="U333" t="s">
        <v>8226</v>
      </c>
      <c r="V333" t="s">
        <v>8227</v>
      </c>
      <c r="Z333">
        <v>112.014124</v>
      </c>
      <c r="AA333">
        <v>-8.1178179999999998</v>
      </c>
      <c r="AB333" t="s">
        <v>8228</v>
      </c>
      <c r="AC333" t="s">
        <v>235</v>
      </c>
      <c r="AL333" t="s">
        <v>217</v>
      </c>
      <c r="AM333" t="s">
        <v>8229</v>
      </c>
      <c r="AN333" t="s">
        <v>6</v>
      </c>
      <c r="AO333" t="s">
        <v>8230</v>
      </c>
      <c r="AP333" s="57">
        <v>46314.458333333336</v>
      </c>
      <c r="AR333" t="s">
        <v>218</v>
      </c>
      <c r="AS333" t="s">
        <v>98</v>
      </c>
      <c r="AT333" t="s">
        <v>230</v>
      </c>
      <c r="AU333">
        <v>20261018</v>
      </c>
      <c r="AV333" t="s">
        <v>221</v>
      </c>
      <c r="AW333" t="s">
        <v>880</v>
      </c>
      <c r="AX333" t="s">
        <v>222</v>
      </c>
      <c r="BA333" s="57">
        <v>46314.458333333336</v>
      </c>
      <c r="BB333" t="s">
        <v>8229</v>
      </c>
      <c r="BC333">
        <v>2026</v>
      </c>
      <c r="BD333">
        <v>10</v>
      </c>
      <c r="BE333">
        <v>18</v>
      </c>
      <c r="BF333" s="6">
        <f t="shared" si="15"/>
        <v>46313</v>
      </c>
      <c r="BG333">
        <f t="shared" si="16"/>
        <v>-1.4583333333357587</v>
      </c>
      <c r="BH333" t="str">
        <f t="shared" si="17"/>
        <v>COMPLY</v>
      </c>
      <c r="BI333" t="str">
        <f>VLOOKUP(H333,Sheet2!$A$1:$B$270,2,FALSE)</f>
        <v>BLITAR</v>
      </c>
    </row>
    <row r="334" spans="1:61">
      <c r="A334">
        <v>333</v>
      </c>
      <c r="B334">
        <v>1002621375</v>
      </c>
      <c r="C334">
        <v>3</v>
      </c>
      <c r="D334" t="s">
        <v>38</v>
      </c>
      <c r="E334">
        <v>5</v>
      </c>
      <c r="F334" t="s">
        <v>90</v>
      </c>
      <c r="G334" t="s">
        <v>98</v>
      </c>
      <c r="H334" t="s">
        <v>294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46299.54074074074</v>
      </c>
      <c r="P334" s="57">
        <v>46300.738981481481</v>
      </c>
      <c r="Q334">
        <v>69403892</v>
      </c>
      <c r="S334">
        <v>152606246698</v>
      </c>
      <c r="T334" t="s">
        <v>1612</v>
      </c>
      <c r="U334" t="s">
        <v>1613</v>
      </c>
      <c r="V334" t="s">
        <v>1614</v>
      </c>
      <c r="Z334">
        <v>111.93372298032</v>
      </c>
      <c r="AA334">
        <v>-8.0174769243447894</v>
      </c>
      <c r="AB334" t="s">
        <v>1615</v>
      </c>
      <c r="AC334" t="s">
        <v>216</v>
      </c>
      <c r="AL334" t="s">
        <v>217</v>
      </c>
      <c r="AM334" t="s">
        <v>1616</v>
      </c>
      <c r="AN334" t="s">
        <v>6</v>
      </c>
      <c r="AO334" s="57">
        <v>46122.549178240741</v>
      </c>
      <c r="AP334" s="57">
        <v>46300.458333333336</v>
      </c>
      <c r="AR334" t="s">
        <v>218</v>
      </c>
      <c r="AS334" t="s">
        <v>98</v>
      </c>
      <c r="AT334" t="s">
        <v>230</v>
      </c>
      <c r="AU334">
        <v>20261005</v>
      </c>
      <c r="AV334" t="s">
        <v>221</v>
      </c>
      <c r="AW334" t="s">
        <v>877</v>
      </c>
      <c r="AX334" t="s">
        <v>222</v>
      </c>
      <c r="BA334" s="57">
        <v>46300.458333333336</v>
      </c>
      <c r="BB334" t="s">
        <v>1616</v>
      </c>
      <c r="BC334">
        <v>2026</v>
      </c>
      <c r="BD334">
        <v>10</v>
      </c>
      <c r="BE334">
        <v>5</v>
      </c>
      <c r="BF334" s="6">
        <f t="shared" si="15"/>
        <v>46300</v>
      </c>
      <c r="BG334">
        <f t="shared" si="16"/>
        <v>-0.45833333333575865</v>
      </c>
      <c r="BH334" t="str">
        <f t="shared" si="17"/>
        <v>COMPLY</v>
      </c>
      <c r="BI334" t="str">
        <f>VLOOKUP(H334,Sheet2!$A$1:$B$270,2,FALSE)</f>
        <v>BLITAR</v>
      </c>
    </row>
    <row r="335" spans="1:61">
      <c r="A335">
        <v>334</v>
      </c>
      <c r="B335">
        <v>1002621302</v>
      </c>
      <c r="C335">
        <v>3</v>
      </c>
      <c r="D335" t="s">
        <v>38</v>
      </c>
      <c r="E335">
        <v>5</v>
      </c>
      <c r="F335" t="s">
        <v>90</v>
      </c>
      <c r="G335" t="s">
        <v>98</v>
      </c>
      <c r="H335" t="s">
        <v>294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46299.446296296293</v>
      </c>
      <c r="P335" s="57">
        <v>46300.677523148152</v>
      </c>
      <c r="Q335">
        <v>69403845</v>
      </c>
      <c r="R335" t="s">
        <v>3787</v>
      </c>
      <c r="S335">
        <v>-152606246697</v>
      </c>
      <c r="T335" t="s">
        <v>1621</v>
      </c>
      <c r="U335" t="s">
        <v>1622</v>
      </c>
      <c r="V335" t="s">
        <v>2580</v>
      </c>
      <c r="Z335">
        <v>111.893053650856</v>
      </c>
      <c r="AA335">
        <v>-8.0677154444563897</v>
      </c>
      <c r="AB335" t="s">
        <v>1623</v>
      </c>
      <c r="AC335" t="s">
        <v>1624</v>
      </c>
      <c r="AL335" t="s">
        <v>217</v>
      </c>
      <c r="AM335" t="s">
        <v>2581</v>
      </c>
      <c r="AN335" t="s">
        <v>6</v>
      </c>
      <c r="AO335" s="57">
        <v>46122.454733796294</v>
      </c>
      <c r="AP335" s="57">
        <v>46301.333333333336</v>
      </c>
      <c r="AR335" t="s">
        <v>218</v>
      </c>
      <c r="AS335" t="s">
        <v>98</v>
      </c>
      <c r="AT335" t="s">
        <v>230</v>
      </c>
      <c r="AU335">
        <v>20261005</v>
      </c>
      <c r="AV335" t="s">
        <v>221</v>
      </c>
      <c r="AW335" t="s">
        <v>540</v>
      </c>
      <c r="AX335" t="s">
        <v>222</v>
      </c>
      <c r="BA335" s="57">
        <v>46301.333333333336</v>
      </c>
      <c r="BB335" t="s">
        <v>2581</v>
      </c>
      <c r="BC335">
        <v>2026</v>
      </c>
      <c r="BD335">
        <v>10</v>
      </c>
      <c r="BE335">
        <v>5</v>
      </c>
      <c r="BF335" s="6">
        <f t="shared" si="15"/>
        <v>46300</v>
      </c>
      <c r="BG335">
        <f t="shared" si="16"/>
        <v>-1.3333333333357587</v>
      </c>
      <c r="BH335" t="str">
        <f t="shared" si="17"/>
        <v>COMPLY</v>
      </c>
      <c r="BI335" t="str">
        <f>VLOOKUP(H335,Sheet2!$A$1:$B$270,2,FALSE)</f>
        <v>BLITAR</v>
      </c>
    </row>
    <row r="336" spans="1:61">
      <c r="A336">
        <v>335</v>
      </c>
      <c r="B336">
        <v>1002623923</v>
      </c>
      <c r="C336">
        <v>3</v>
      </c>
      <c r="D336" t="s">
        <v>38</v>
      </c>
      <c r="E336">
        <v>5</v>
      </c>
      <c r="F336" t="s">
        <v>90</v>
      </c>
      <c r="G336" t="s">
        <v>98</v>
      </c>
      <c r="H336" t="s">
        <v>294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46301.456006944441</v>
      </c>
      <c r="P336" s="57">
        <v>46302.570081018515</v>
      </c>
      <c r="Q336">
        <v>69404881</v>
      </c>
      <c r="S336">
        <v>152606246705</v>
      </c>
      <c r="T336" t="s">
        <v>3200</v>
      </c>
      <c r="U336" t="s">
        <v>3201</v>
      </c>
      <c r="V336" t="s">
        <v>3202</v>
      </c>
      <c r="Z336">
        <v>111.913242</v>
      </c>
      <c r="AA336">
        <v>-8.0642049999999994</v>
      </c>
      <c r="AB336" t="s">
        <v>3203</v>
      </c>
      <c r="AC336" t="s">
        <v>235</v>
      </c>
      <c r="AL336" t="s">
        <v>217</v>
      </c>
      <c r="AM336" t="s">
        <v>3204</v>
      </c>
      <c r="AN336" t="s">
        <v>6</v>
      </c>
      <c r="AO336" s="57">
        <v>46183.475752314815</v>
      </c>
      <c r="AP336" s="57">
        <v>46302.333333333336</v>
      </c>
      <c r="AR336" t="s">
        <v>218</v>
      </c>
      <c r="AS336" t="s">
        <v>98</v>
      </c>
      <c r="AT336" t="s">
        <v>230</v>
      </c>
      <c r="AU336">
        <v>20261007</v>
      </c>
      <c r="AV336" t="s">
        <v>221</v>
      </c>
      <c r="AW336" t="s">
        <v>877</v>
      </c>
      <c r="AX336" t="s">
        <v>222</v>
      </c>
      <c r="BA336" s="57">
        <v>46302.333333333336</v>
      </c>
      <c r="BB336" t="s">
        <v>3204</v>
      </c>
      <c r="BC336">
        <v>2026</v>
      </c>
      <c r="BD336">
        <v>10</v>
      </c>
      <c r="BE336">
        <v>7</v>
      </c>
      <c r="BF336" s="6">
        <f t="shared" si="15"/>
        <v>46302</v>
      </c>
      <c r="BG336">
        <f t="shared" si="16"/>
        <v>-0.33333333333575865</v>
      </c>
      <c r="BH336" t="str">
        <f t="shared" si="17"/>
        <v>COMPLY</v>
      </c>
      <c r="BI336" t="str">
        <f>VLOOKUP(H336,Sheet2!$A$1:$B$270,2,FALSE)</f>
        <v>BLITAR</v>
      </c>
    </row>
    <row r="337" spans="1:61">
      <c r="A337">
        <v>336</v>
      </c>
      <c r="B337">
        <v>1002629363</v>
      </c>
      <c r="C337">
        <v>3</v>
      </c>
      <c r="D337" t="s">
        <v>38</v>
      </c>
      <c r="E337">
        <v>5</v>
      </c>
      <c r="F337" t="s">
        <v>90</v>
      </c>
      <c r="G337" t="s">
        <v>98</v>
      </c>
      <c r="H337" t="s">
        <v>294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46304.460196759261</v>
      </c>
      <c r="P337" s="57">
        <v>46304.69604166667</v>
      </c>
      <c r="Q337">
        <v>69407212</v>
      </c>
      <c r="S337">
        <v>152606246728</v>
      </c>
      <c r="T337" t="s">
        <v>4963</v>
      </c>
      <c r="U337" t="s">
        <v>4964</v>
      </c>
      <c r="V337" t="s">
        <v>4965</v>
      </c>
      <c r="Z337">
        <v>111.958645060658</v>
      </c>
      <c r="AA337">
        <v>-8.0327761460935996</v>
      </c>
      <c r="AB337" t="s">
        <v>4966</v>
      </c>
      <c r="AC337" t="s">
        <v>216</v>
      </c>
      <c r="AL337" t="s">
        <v>217</v>
      </c>
      <c r="AM337" t="s">
        <v>4967</v>
      </c>
      <c r="AN337" t="s">
        <v>6</v>
      </c>
      <c r="AO337" s="57">
        <v>46275.47583333333</v>
      </c>
      <c r="AP337" s="57">
        <v>46305.333333333336</v>
      </c>
      <c r="AR337" t="s">
        <v>218</v>
      </c>
      <c r="AS337" t="s">
        <v>98</v>
      </c>
      <c r="AT337" t="s">
        <v>342</v>
      </c>
      <c r="AU337">
        <v>20261009</v>
      </c>
      <c r="AV337" t="s">
        <v>221</v>
      </c>
      <c r="AW337" t="s">
        <v>821</v>
      </c>
      <c r="AX337" t="s">
        <v>222</v>
      </c>
      <c r="BA337" s="57">
        <v>46305.333333333336</v>
      </c>
      <c r="BB337" t="s">
        <v>4967</v>
      </c>
      <c r="BC337">
        <v>2026</v>
      </c>
      <c r="BD337">
        <v>10</v>
      </c>
      <c r="BE337">
        <v>9</v>
      </c>
      <c r="BF337" s="6">
        <f t="shared" si="15"/>
        <v>46304</v>
      </c>
      <c r="BG337">
        <f t="shared" si="16"/>
        <v>-1.3333333333357587</v>
      </c>
      <c r="BH337" t="str">
        <f t="shared" si="17"/>
        <v>COMPLY</v>
      </c>
      <c r="BI337" t="str">
        <f>VLOOKUP(H337,Sheet2!$A$1:$B$270,2,FALSE)</f>
        <v>BLITAR</v>
      </c>
    </row>
    <row r="338" spans="1:61">
      <c r="A338">
        <v>337</v>
      </c>
      <c r="B338">
        <v>1002634827</v>
      </c>
      <c r="C338">
        <v>3</v>
      </c>
      <c r="D338" t="s">
        <v>38</v>
      </c>
      <c r="E338">
        <v>5</v>
      </c>
      <c r="F338" t="s">
        <v>90</v>
      </c>
      <c r="G338" t="s">
        <v>98</v>
      </c>
      <c r="H338" t="s">
        <v>294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46308.503877314812</v>
      </c>
      <c r="P338" s="57">
        <v>46308.739976851852</v>
      </c>
      <c r="Q338">
        <v>69409317</v>
      </c>
      <c r="S338">
        <v>152606246745</v>
      </c>
      <c r="T338" t="s">
        <v>5840</v>
      </c>
      <c r="U338" t="s">
        <v>5841</v>
      </c>
      <c r="V338" t="s">
        <v>5842</v>
      </c>
      <c r="Z338">
        <v>111.9074001</v>
      </c>
      <c r="AA338">
        <v>-8.0620691999999998</v>
      </c>
      <c r="AB338" t="s">
        <v>5843</v>
      </c>
      <c r="AC338" t="s">
        <v>235</v>
      </c>
      <c r="AL338" t="s">
        <v>217</v>
      </c>
      <c r="AM338" t="s">
        <v>5800</v>
      </c>
      <c r="AN338" t="s">
        <v>6</v>
      </c>
      <c r="AO338" t="s">
        <v>5759</v>
      </c>
      <c r="AP338" s="57">
        <v>46309.458333333336</v>
      </c>
      <c r="AR338" t="s">
        <v>218</v>
      </c>
      <c r="AS338" t="s">
        <v>98</v>
      </c>
      <c r="AT338" t="s">
        <v>230</v>
      </c>
      <c r="AU338">
        <v>20261013</v>
      </c>
      <c r="AV338" t="s">
        <v>221</v>
      </c>
      <c r="AW338" t="s">
        <v>875</v>
      </c>
      <c r="AX338" t="s">
        <v>222</v>
      </c>
      <c r="BA338" s="57">
        <v>46309.458333333336</v>
      </c>
      <c r="BB338" t="s">
        <v>5800</v>
      </c>
      <c r="BC338">
        <v>2026</v>
      </c>
      <c r="BD338">
        <v>10</v>
      </c>
      <c r="BE338">
        <v>13</v>
      </c>
      <c r="BF338" s="6">
        <f t="shared" si="15"/>
        <v>46308</v>
      </c>
      <c r="BG338">
        <f t="shared" si="16"/>
        <v>-1.4583333333357587</v>
      </c>
      <c r="BH338" t="str">
        <f t="shared" si="17"/>
        <v>COMPLY</v>
      </c>
      <c r="BI338" t="str">
        <f>VLOOKUP(H338,Sheet2!$A$1:$B$270,2,FALSE)</f>
        <v>BLITAR</v>
      </c>
    </row>
    <row r="339" spans="1:61">
      <c r="A339">
        <v>338</v>
      </c>
      <c r="B339">
        <v>1002641666</v>
      </c>
      <c r="C339">
        <v>3</v>
      </c>
      <c r="D339" t="s">
        <v>38</v>
      </c>
      <c r="E339">
        <v>5</v>
      </c>
      <c r="F339" t="s">
        <v>90</v>
      </c>
      <c r="G339" t="s">
        <v>98</v>
      </c>
      <c r="H339" t="s">
        <v>294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46312.788599537038</v>
      </c>
      <c r="P339" s="57">
        <v>46313.547361111108</v>
      </c>
      <c r="Q339">
        <v>69412250</v>
      </c>
      <c r="S339">
        <v>152606246770</v>
      </c>
      <c r="T339" t="s">
        <v>8231</v>
      </c>
      <c r="U339" t="s">
        <v>8232</v>
      </c>
      <c r="V339" t="s">
        <v>8233</v>
      </c>
      <c r="Z339">
        <v>111.8830658</v>
      </c>
      <c r="AA339">
        <v>-8.0014379000000009</v>
      </c>
      <c r="AB339" t="s">
        <v>8234</v>
      </c>
      <c r="AC339" t="s">
        <v>2476</v>
      </c>
      <c r="AL339" t="s">
        <v>217</v>
      </c>
      <c r="AM339" t="s">
        <v>8235</v>
      </c>
      <c r="AN339" t="s">
        <v>6</v>
      </c>
      <c r="AO339" t="s">
        <v>8236</v>
      </c>
      <c r="AP339" s="57">
        <v>46313.625</v>
      </c>
      <c r="AR339" t="s">
        <v>218</v>
      </c>
      <c r="AS339" t="s">
        <v>98</v>
      </c>
      <c r="AT339" t="s">
        <v>230</v>
      </c>
      <c r="AU339">
        <v>20261018</v>
      </c>
      <c r="AV339" t="s">
        <v>221</v>
      </c>
      <c r="AW339" t="s">
        <v>8237</v>
      </c>
      <c r="AX339" t="s">
        <v>222</v>
      </c>
      <c r="BA339" s="57">
        <v>46313.625</v>
      </c>
      <c r="BB339" t="s">
        <v>8235</v>
      </c>
      <c r="BC339">
        <v>2026</v>
      </c>
      <c r="BD339">
        <v>10</v>
      </c>
      <c r="BE339">
        <v>18</v>
      </c>
      <c r="BF339" s="6">
        <f t="shared" si="15"/>
        <v>46313</v>
      </c>
      <c r="BG339">
        <f t="shared" si="16"/>
        <v>-0.625</v>
      </c>
      <c r="BH339" t="str">
        <f t="shared" si="17"/>
        <v>COMPLY</v>
      </c>
      <c r="BI339" t="str">
        <f>VLOOKUP(H339,Sheet2!$A$1:$B$270,2,FALSE)</f>
        <v>BLITAR</v>
      </c>
    </row>
    <row r="340" spans="1:61">
      <c r="A340">
        <v>339</v>
      </c>
      <c r="B340">
        <v>1002620356</v>
      </c>
      <c r="C340">
        <v>3</v>
      </c>
      <c r="D340" t="s">
        <v>38</v>
      </c>
      <c r="E340">
        <v>5</v>
      </c>
      <c r="F340" t="s">
        <v>90</v>
      </c>
      <c r="G340" t="s">
        <v>98</v>
      </c>
      <c r="H340" t="s">
        <v>294</v>
      </c>
      <c r="I340" t="s">
        <v>212</v>
      </c>
      <c r="J340" t="s">
        <v>213</v>
      </c>
      <c r="K340" t="s">
        <v>149</v>
      </c>
      <c r="L340" t="s">
        <v>214</v>
      </c>
      <c r="M340" t="s">
        <v>279</v>
      </c>
      <c r="N340" t="s">
        <v>215</v>
      </c>
      <c r="O340" s="57">
        <v>46297.664293981485</v>
      </c>
      <c r="P340" s="57">
        <v>46298.224351851852</v>
      </c>
      <c r="Q340">
        <v>69403273</v>
      </c>
      <c r="S340">
        <v>152606246689</v>
      </c>
      <c r="T340" t="s">
        <v>1607</v>
      </c>
      <c r="U340" t="s">
        <v>1608</v>
      </c>
      <c r="V340" t="s">
        <v>1609</v>
      </c>
      <c r="Z340">
        <v>111.91484490000001</v>
      </c>
      <c r="AA340">
        <v>-8.0690539000000001</v>
      </c>
      <c r="AB340" t="s">
        <v>1610</v>
      </c>
      <c r="AC340" t="s">
        <v>849</v>
      </c>
      <c r="AL340" t="s">
        <v>217</v>
      </c>
      <c r="AM340" t="s">
        <v>1611</v>
      </c>
      <c r="AN340" t="s">
        <v>6</v>
      </c>
      <c r="AO340" s="57">
        <v>46063.673761574071</v>
      </c>
      <c r="AP340" s="57">
        <v>46298.625</v>
      </c>
      <c r="AR340" t="s">
        <v>239</v>
      </c>
      <c r="AS340" t="s">
        <v>98</v>
      </c>
      <c r="AT340" t="s">
        <v>220</v>
      </c>
      <c r="AV340" t="s">
        <v>799</v>
      </c>
      <c r="AW340" t="s">
        <v>869</v>
      </c>
      <c r="AX340" t="s">
        <v>222</v>
      </c>
      <c r="BA340" s="57">
        <v>46298.625</v>
      </c>
      <c r="BB340" t="s">
        <v>1611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BLITAR</v>
      </c>
    </row>
    <row r="341" spans="1:61">
      <c r="A341">
        <v>340</v>
      </c>
      <c r="B341">
        <v>1002631026</v>
      </c>
      <c r="C341">
        <v>3</v>
      </c>
      <c r="D341" t="s">
        <v>38</v>
      </c>
      <c r="E341">
        <v>5</v>
      </c>
      <c r="F341" t="s">
        <v>90</v>
      </c>
      <c r="G341" t="s">
        <v>98</v>
      </c>
      <c r="H341" t="s">
        <v>294</v>
      </c>
      <c r="I341" t="s">
        <v>212</v>
      </c>
      <c r="J341" t="s">
        <v>213</v>
      </c>
      <c r="K341" t="s">
        <v>149</v>
      </c>
      <c r="L341" t="s">
        <v>214</v>
      </c>
      <c r="M341" t="s">
        <v>279</v>
      </c>
      <c r="N341" t="s">
        <v>215</v>
      </c>
      <c r="O341" s="57">
        <v>46305.628194444442</v>
      </c>
      <c r="P341" s="57">
        <v>46305.803576388891</v>
      </c>
      <c r="Q341">
        <v>69407977</v>
      </c>
      <c r="S341">
        <v>152606246737</v>
      </c>
      <c r="T341" t="s">
        <v>4968</v>
      </c>
      <c r="U341" t="s">
        <v>4969</v>
      </c>
      <c r="V341" t="s">
        <v>4970</v>
      </c>
      <c r="Z341">
        <v>111.91283300000001</v>
      </c>
      <c r="AA341">
        <v>-7.9916390000000002</v>
      </c>
      <c r="AB341" t="s">
        <v>4971</v>
      </c>
      <c r="AC341" t="s">
        <v>235</v>
      </c>
      <c r="AL341" t="s">
        <v>217</v>
      </c>
      <c r="AM341" t="s">
        <v>4972</v>
      </c>
      <c r="AN341" t="s">
        <v>6</v>
      </c>
      <c r="AO341" s="57">
        <v>46305.642407407409</v>
      </c>
      <c r="AP341" s="57">
        <v>46307.333333333336</v>
      </c>
      <c r="AR341" t="s">
        <v>239</v>
      </c>
      <c r="AS341" t="s">
        <v>98</v>
      </c>
      <c r="AT341" t="s">
        <v>230</v>
      </c>
      <c r="AV341" t="s">
        <v>4953</v>
      </c>
      <c r="AW341" t="s">
        <v>877</v>
      </c>
      <c r="AX341" t="s">
        <v>222</v>
      </c>
      <c r="BA341" s="57">
        <v>46307.333333333336</v>
      </c>
      <c r="BB341" t="s">
        <v>4972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BLITAR</v>
      </c>
    </row>
    <row r="342" spans="1:61">
      <c r="A342">
        <v>341</v>
      </c>
      <c r="B342">
        <v>1002617286</v>
      </c>
      <c r="C342">
        <v>3</v>
      </c>
      <c r="D342" t="s">
        <v>38</v>
      </c>
      <c r="E342">
        <v>5</v>
      </c>
      <c r="F342" t="s">
        <v>90</v>
      </c>
      <c r="G342" t="s">
        <v>98</v>
      </c>
      <c r="H342" t="s">
        <v>294</v>
      </c>
      <c r="I342" t="s">
        <v>212</v>
      </c>
      <c r="J342" t="s">
        <v>213</v>
      </c>
      <c r="K342" t="s">
        <v>149</v>
      </c>
      <c r="L342" t="s">
        <v>214</v>
      </c>
      <c r="M342" t="s">
        <v>1625</v>
      </c>
      <c r="N342" t="s">
        <v>215</v>
      </c>
      <c r="O342" s="57">
        <v>46296.426168981481</v>
      </c>
      <c r="P342" s="57">
        <v>46298.957824074074</v>
      </c>
      <c r="Q342">
        <v>69402140</v>
      </c>
      <c r="S342">
        <v>152606246682</v>
      </c>
      <c r="T342" t="s">
        <v>999</v>
      </c>
      <c r="U342" t="s">
        <v>931</v>
      </c>
      <c r="V342" t="s">
        <v>1000</v>
      </c>
      <c r="Z342">
        <v>111.90527480095599</v>
      </c>
      <c r="AA342">
        <v>-8.0650980588810999</v>
      </c>
      <c r="AB342" t="s">
        <v>1001</v>
      </c>
      <c r="AC342" t="s">
        <v>216</v>
      </c>
      <c r="AL342" t="s">
        <v>217</v>
      </c>
      <c r="AM342" t="s">
        <v>1002</v>
      </c>
      <c r="AN342" t="s">
        <v>6</v>
      </c>
      <c r="AO342" s="57">
        <v>46032.434247685182</v>
      </c>
      <c r="AP342" s="57">
        <v>46297.333333333336</v>
      </c>
      <c r="AR342" t="s">
        <v>12</v>
      </c>
      <c r="AS342" t="s">
        <v>98</v>
      </c>
      <c r="AT342" t="s">
        <v>220</v>
      </c>
      <c r="AV342" t="s">
        <v>1626</v>
      </c>
      <c r="AW342" t="s">
        <v>869</v>
      </c>
      <c r="AX342" t="s">
        <v>222</v>
      </c>
      <c r="AZ342" t="s">
        <v>1626</v>
      </c>
      <c r="BA342" s="57">
        <v>46297.333333333336</v>
      </c>
      <c r="BB342" t="s">
        <v>1002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BLITAR</v>
      </c>
    </row>
    <row r="343" spans="1:61">
      <c r="A343">
        <v>342</v>
      </c>
      <c r="B343">
        <v>1002619658</v>
      </c>
      <c r="C343">
        <v>3</v>
      </c>
      <c r="D343" t="s">
        <v>38</v>
      </c>
      <c r="E343">
        <v>5</v>
      </c>
      <c r="F343" t="s">
        <v>90</v>
      </c>
      <c r="G343" t="s">
        <v>98</v>
      </c>
      <c r="H343" t="s">
        <v>294</v>
      </c>
      <c r="I343" t="s">
        <v>212</v>
      </c>
      <c r="J343" t="s">
        <v>213</v>
      </c>
      <c r="K343" t="s">
        <v>149</v>
      </c>
      <c r="M343" t="s">
        <v>1625</v>
      </c>
      <c r="N343" t="s">
        <v>215</v>
      </c>
      <c r="O343" s="57">
        <v>46297.51966435185</v>
      </c>
      <c r="P343" s="57">
        <v>46297.711157407408</v>
      </c>
      <c r="Q343">
        <v>69403019</v>
      </c>
      <c r="S343">
        <v>152606246517</v>
      </c>
      <c r="T343" t="s">
        <v>1627</v>
      </c>
      <c r="U343" t="s">
        <v>1628</v>
      </c>
      <c r="Z343">
        <v>111.894285678863</v>
      </c>
      <c r="AA343">
        <v>-8.0674879426031794</v>
      </c>
      <c r="AB343" t="s">
        <v>1629</v>
      </c>
      <c r="AC343" t="s">
        <v>229</v>
      </c>
      <c r="AO343" s="57">
        <v>46063.538553240738</v>
      </c>
      <c r="AR343" t="s">
        <v>1630</v>
      </c>
      <c r="AS343" t="s">
        <v>98</v>
      </c>
      <c r="AT343" t="s">
        <v>220</v>
      </c>
      <c r="AV343" t="s">
        <v>1631</v>
      </c>
      <c r="AW343" t="s">
        <v>540</v>
      </c>
      <c r="AX343" t="s">
        <v>222</v>
      </c>
      <c r="AZ343" t="s">
        <v>1631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BLITAR</v>
      </c>
    </row>
    <row r="344" spans="1:61">
      <c r="A344">
        <v>343</v>
      </c>
      <c r="B344">
        <v>1002620919</v>
      </c>
      <c r="C344">
        <v>3</v>
      </c>
      <c r="D344" t="s">
        <v>38</v>
      </c>
      <c r="E344">
        <v>5</v>
      </c>
      <c r="F344" t="s">
        <v>90</v>
      </c>
      <c r="G344" t="s">
        <v>98</v>
      </c>
      <c r="H344" t="s">
        <v>294</v>
      </c>
      <c r="I344" t="s">
        <v>212</v>
      </c>
      <c r="J344" t="s">
        <v>213</v>
      </c>
      <c r="K344" t="s">
        <v>149</v>
      </c>
      <c r="M344" t="s">
        <v>1625</v>
      </c>
      <c r="N344" t="s">
        <v>215</v>
      </c>
      <c r="O344" s="57">
        <v>46298.508611111109</v>
      </c>
      <c r="P344" s="57">
        <v>46310.564884259256</v>
      </c>
      <c r="Q344">
        <v>69403543</v>
      </c>
      <c r="S344">
        <v>152606246690</v>
      </c>
      <c r="T344" t="s">
        <v>1618</v>
      </c>
      <c r="U344" t="s">
        <v>1619</v>
      </c>
      <c r="Z344">
        <v>111.893085837364</v>
      </c>
      <c r="AA344">
        <v>-8.0677189853402798</v>
      </c>
      <c r="AB344" t="s">
        <v>1620</v>
      </c>
      <c r="AC344" t="s">
        <v>229</v>
      </c>
      <c r="AO344" s="57">
        <v>46091.517858796295</v>
      </c>
      <c r="AR344" t="s">
        <v>1630</v>
      </c>
      <c r="AS344" t="s">
        <v>98</v>
      </c>
      <c r="AT344" t="s">
        <v>230</v>
      </c>
      <c r="AV344" t="s">
        <v>4115</v>
      </c>
      <c r="AW344" t="s">
        <v>559</v>
      </c>
      <c r="AX344" t="s">
        <v>222</v>
      </c>
      <c r="AZ344" t="s">
        <v>4115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BLITAR</v>
      </c>
    </row>
    <row r="345" spans="1:61">
      <c r="A345">
        <v>344</v>
      </c>
      <c r="B345">
        <v>1002619957</v>
      </c>
      <c r="C345">
        <v>3</v>
      </c>
      <c r="D345" t="s">
        <v>38</v>
      </c>
      <c r="E345">
        <v>5</v>
      </c>
      <c r="F345" t="s">
        <v>90</v>
      </c>
      <c r="G345" t="s">
        <v>88</v>
      </c>
      <c r="H345" t="s">
        <v>424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46297.594895833332</v>
      </c>
      <c r="P345" s="57">
        <v>46298.601631944446</v>
      </c>
      <c r="Q345">
        <v>69403144</v>
      </c>
      <c r="S345">
        <v>152730235859</v>
      </c>
      <c r="T345" t="s">
        <v>1632</v>
      </c>
      <c r="U345" t="s">
        <v>1633</v>
      </c>
      <c r="V345" t="s">
        <v>1634</v>
      </c>
      <c r="Z345">
        <v>112.2589758</v>
      </c>
      <c r="AA345">
        <v>-8.1243128000000002</v>
      </c>
      <c r="AB345" t="s">
        <v>1635</v>
      </c>
      <c r="AC345" t="s">
        <v>235</v>
      </c>
      <c r="AL345" t="s">
        <v>217</v>
      </c>
      <c r="AM345" t="s">
        <v>1636</v>
      </c>
      <c r="AN345" t="s">
        <v>6</v>
      </c>
      <c r="AO345" s="57">
        <v>46063.61105324074</v>
      </c>
      <c r="AP345" s="57">
        <v>46298.458333333336</v>
      </c>
      <c r="AR345" t="s">
        <v>218</v>
      </c>
      <c r="AS345" t="s">
        <v>219</v>
      </c>
      <c r="AT345" t="s">
        <v>230</v>
      </c>
      <c r="AU345">
        <v>20261003</v>
      </c>
      <c r="AV345" t="s">
        <v>221</v>
      </c>
      <c r="AW345" t="s">
        <v>883</v>
      </c>
      <c r="AX345" t="s">
        <v>222</v>
      </c>
      <c r="BA345" s="57">
        <v>46298.458333333336</v>
      </c>
      <c r="BB345" t="s">
        <v>1636</v>
      </c>
      <c r="BC345">
        <v>2026</v>
      </c>
      <c r="BD345">
        <v>10</v>
      </c>
      <c r="BE345">
        <v>3</v>
      </c>
      <c r="BF345" s="6">
        <f t="shared" si="15"/>
        <v>46298</v>
      </c>
      <c r="BG345">
        <f t="shared" si="16"/>
        <v>-0.45833333333575865</v>
      </c>
      <c r="BH345" t="str">
        <f t="shared" si="17"/>
        <v>COMPLY</v>
      </c>
      <c r="BI345" t="str">
        <f>VLOOKUP(H345,Sheet2!$A$1:$B$270,2,FALSE)</f>
        <v>BLITAR</v>
      </c>
    </row>
    <row r="346" spans="1:61">
      <c r="A346">
        <v>345</v>
      </c>
      <c r="B346">
        <v>1002620520</v>
      </c>
      <c r="C346">
        <v>3</v>
      </c>
      <c r="D346" t="s">
        <v>38</v>
      </c>
      <c r="E346">
        <v>5</v>
      </c>
      <c r="F346" t="s">
        <v>90</v>
      </c>
      <c r="G346" t="s">
        <v>88</v>
      </c>
      <c r="H346" t="s">
        <v>424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46297.709479166668</v>
      </c>
      <c r="P346" s="57">
        <v>46298.813194444447</v>
      </c>
      <c r="Q346">
        <v>69403336</v>
      </c>
      <c r="S346">
        <v>152730235864</v>
      </c>
      <c r="T346" t="s">
        <v>1637</v>
      </c>
      <c r="U346" t="s">
        <v>1638</v>
      </c>
      <c r="V346" t="s">
        <v>1639</v>
      </c>
      <c r="Z346">
        <v>112.195503090279</v>
      </c>
      <c r="AA346">
        <v>-8.0827403309527295</v>
      </c>
      <c r="AB346" t="s">
        <v>1640</v>
      </c>
      <c r="AC346" t="s">
        <v>235</v>
      </c>
      <c r="AL346" t="s">
        <v>217</v>
      </c>
      <c r="AM346" t="s">
        <v>1641</v>
      </c>
      <c r="AN346" t="s">
        <v>6</v>
      </c>
      <c r="AO346" s="57">
        <v>46063.716145833336</v>
      </c>
      <c r="AP346" s="57">
        <v>46298.625</v>
      </c>
      <c r="AR346" t="s">
        <v>218</v>
      </c>
      <c r="AS346" t="s">
        <v>219</v>
      </c>
      <c r="AT346" t="s">
        <v>230</v>
      </c>
      <c r="AU346">
        <v>20261003</v>
      </c>
      <c r="AV346" t="s">
        <v>221</v>
      </c>
      <c r="AW346" t="s">
        <v>875</v>
      </c>
      <c r="AX346" t="s">
        <v>222</v>
      </c>
      <c r="BA346" s="57">
        <v>46298.625</v>
      </c>
      <c r="BB346" t="s">
        <v>1641</v>
      </c>
      <c r="BC346">
        <v>2026</v>
      </c>
      <c r="BD346">
        <v>10</v>
      </c>
      <c r="BE346">
        <v>3</v>
      </c>
      <c r="BF346" s="6">
        <f t="shared" si="15"/>
        <v>46298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BLITAR</v>
      </c>
    </row>
    <row r="347" spans="1:61">
      <c r="A347">
        <v>346</v>
      </c>
      <c r="B347">
        <v>1002621598</v>
      </c>
      <c r="C347">
        <v>3</v>
      </c>
      <c r="D347" t="s">
        <v>38</v>
      </c>
      <c r="E347">
        <v>5</v>
      </c>
      <c r="F347" t="s">
        <v>90</v>
      </c>
      <c r="G347" t="s">
        <v>88</v>
      </c>
      <c r="H347" t="s">
        <v>424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46300.358101851853</v>
      </c>
      <c r="P347" s="57">
        <v>46301.688356481478</v>
      </c>
      <c r="Q347">
        <v>69404037</v>
      </c>
      <c r="S347">
        <v>152730235881</v>
      </c>
      <c r="T347" t="s">
        <v>2582</v>
      </c>
      <c r="U347" t="s">
        <v>2583</v>
      </c>
      <c r="V347" t="s">
        <v>2584</v>
      </c>
      <c r="Z347">
        <v>112.15760714823401</v>
      </c>
      <c r="AA347">
        <v>-8.10727050232002</v>
      </c>
      <c r="AB347" t="s">
        <v>2585</v>
      </c>
      <c r="AC347" t="s">
        <v>235</v>
      </c>
      <c r="AL347" t="s">
        <v>217</v>
      </c>
      <c r="AM347" t="s">
        <v>2586</v>
      </c>
      <c r="AN347" t="s">
        <v>6</v>
      </c>
      <c r="AO347" s="57">
        <v>46152.361574074072</v>
      </c>
      <c r="AP347" s="57">
        <v>46301.333333333336</v>
      </c>
      <c r="AR347" t="s">
        <v>218</v>
      </c>
      <c r="AS347" t="s">
        <v>219</v>
      </c>
      <c r="AT347" t="s">
        <v>342</v>
      </c>
      <c r="AU347">
        <v>20261006</v>
      </c>
      <c r="AV347" t="s">
        <v>221</v>
      </c>
      <c r="AW347" t="s">
        <v>2587</v>
      </c>
      <c r="AX347" t="s">
        <v>222</v>
      </c>
      <c r="BA347" s="57">
        <v>46301.333333333336</v>
      </c>
      <c r="BB347" t="s">
        <v>2586</v>
      </c>
      <c r="BC347">
        <v>2026</v>
      </c>
      <c r="BD347">
        <v>10</v>
      </c>
      <c r="BE347">
        <v>6</v>
      </c>
      <c r="BF347" s="6">
        <f t="shared" si="15"/>
        <v>46301</v>
      </c>
      <c r="BG347">
        <f t="shared" si="16"/>
        <v>-0.33333333333575865</v>
      </c>
      <c r="BH347" t="str">
        <f t="shared" si="17"/>
        <v>COMPLY</v>
      </c>
      <c r="BI347" t="str">
        <f>VLOOKUP(H347,Sheet2!$A$1:$B$270,2,FALSE)</f>
        <v>BLITAR</v>
      </c>
    </row>
    <row r="348" spans="1:61">
      <c r="A348">
        <v>347</v>
      </c>
      <c r="B348">
        <v>1002636628</v>
      </c>
      <c r="C348">
        <v>3</v>
      </c>
      <c r="D348" t="s">
        <v>38</v>
      </c>
      <c r="E348">
        <v>5</v>
      </c>
      <c r="F348" t="s">
        <v>90</v>
      </c>
      <c r="G348" t="s">
        <v>88</v>
      </c>
      <c r="H348" t="s">
        <v>424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46309.51152777778</v>
      </c>
      <c r="P348" s="57">
        <v>46310.677430555559</v>
      </c>
      <c r="Q348">
        <v>69410040</v>
      </c>
      <c r="S348">
        <v>152730235945</v>
      </c>
      <c r="T348" t="s">
        <v>6900</v>
      </c>
      <c r="U348" t="s">
        <v>6901</v>
      </c>
      <c r="V348" t="s">
        <v>6902</v>
      </c>
      <c r="Z348">
        <v>112.146074</v>
      </c>
      <c r="AA348">
        <v>-8.0993460000000006</v>
      </c>
      <c r="AB348" t="s">
        <v>6903</v>
      </c>
      <c r="AC348" t="s">
        <v>235</v>
      </c>
      <c r="AL348" t="s">
        <v>217</v>
      </c>
      <c r="AM348" t="s">
        <v>6898</v>
      </c>
      <c r="AN348" t="s">
        <v>6</v>
      </c>
      <c r="AO348" t="s">
        <v>6853</v>
      </c>
      <c r="AP348" s="57">
        <v>46310.458333333336</v>
      </c>
      <c r="AR348" t="s">
        <v>218</v>
      </c>
      <c r="AS348" t="s">
        <v>219</v>
      </c>
      <c r="AT348" t="s">
        <v>230</v>
      </c>
      <c r="AU348">
        <v>20261015</v>
      </c>
      <c r="AV348" t="s">
        <v>221</v>
      </c>
      <c r="AW348" t="s">
        <v>880</v>
      </c>
      <c r="AX348" t="s">
        <v>222</v>
      </c>
      <c r="BA348" s="57">
        <v>46310.458333333336</v>
      </c>
      <c r="BB348" t="s">
        <v>6898</v>
      </c>
      <c r="BC348">
        <v>2026</v>
      </c>
      <c r="BD348">
        <v>10</v>
      </c>
      <c r="BE348">
        <v>15</v>
      </c>
      <c r="BF348" s="6">
        <f t="shared" si="15"/>
        <v>46310</v>
      </c>
      <c r="BG348">
        <f t="shared" si="16"/>
        <v>-0.45833333333575865</v>
      </c>
      <c r="BH348" t="str">
        <f t="shared" si="17"/>
        <v>COMPLY</v>
      </c>
      <c r="BI348" t="str">
        <f>VLOOKUP(H348,Sheet2!$A$1:$B$270,2,FALSE)</f>
        <v>BLITAR</v>
      </c>
    </row>
    <row r="349" spans="1:61">
      <c r="A349">
        <v>348</v>
      </c>
      <c r="B349">
        <v>1002636704</v>
      </c>
      <c r="C349">
        <v>3</v>
      </c>
      <c r="D349" t="s">
        <v>38</v>
      </c>
      <c r="E349">
        <v>5</v>
      </c>
      <c r="F349" t="s">
        <v>90</v>
      </c>
      <c r="G349" t="s">
        <v>88</v>
      </c>
      <c r="H349" t="s">
        <v>424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46309.537905092591</v>
      </c>
      <c r="P349" s="57">
        <v>46309.73641203704</v>
      </c>
      <c r="Q349">
        <v>69410079</v>
      </c>
      <c r="S349">
        <v>152730235946</v>
      </c>
      <c r="T349" t="s">
        <v>6894</v>
      </c>
      <c r="U349" t="s">
        <v>6895</v>
      </c>
      <c r="V349" t="s">
        <v>6896</v>
      </c>
      <c r="Z349">
        <v>112.153120972216</v>
      </c>
      <c r="AA349">
        <v>-8.1237073161390398</v>
      </c>
      <c r="AB349" t="s">
        <v>6897</v>
      </c>
      <c r="AC349" t="s">
        <v>216</v>
      </c>
      <c r="AL349" t="s">
        <v>217</v>
      </c>
      <c r="AM349" t="s">
        <v>6898</v>
      </c>
      <c r="AN349" t="s">
        <v>6</v>
      </c>
      <c r="AO349" t="s">
        <v>6899</v>
      </c>
      <c r="AP349" s="57">
        <v>46310.458333333336</v>
      </c>
      <c r="AR349" t="s">
        <v>218</v>
      </c>
      <c r="AS349" t="s">
        <v>219</v>
      </c>
      <c r="AT349" t="s">
        <v>230</v>
      </c>
      <c r="AU349">
        <v>20261014</v>
      </c>
      <c r="AV349" t="s">
        <v>221</v>
      </c>
      <c r="AW349" t="s">
        <v>877</v>
      </c>
      <c r="AX349" t="s">
        <v>222</v>
      </c>
      <c r="BA349" s="57">
        <v>46310.458333333336</v>
      </c>
      <c r="BB349" t="s">
        <v>6898</v>
      </c>
      <c r="BC349">
        <v>2026</v>
      </c>
      <c r="BD349">
        <v>10</v>
      </c>
      <c r="BE349">
        <v>14</v>
      </c>
      <c r="BF349" s="6">
        <f t="shared" si="15"/>
        <v>46309</v>
      </c>
      <c r="BG349">
        <f t="shared" si="16"/>
        <v>-1.4583333333357587</v>
      </c>
      <c r="BH349" t="str">
        <f t="shared" si="17"/>
        <v>COMPLY</v>
      </c>
      <c r="BI349" t="str">
        <f>VLOOKUP(H349,Sheet2!$A$1:$B$270,2,FALSE)</f>
        <v>BLITAR</v>
      </c>
    </row>
    <row r="350" spans="1:61">
      <c r="A350">
        <v>349</v>
      </c>
      <c r="B350">
        <v>1002640551</v>
      </c>
      <c r="C350">
        <v>3</v>
      </c>
      <c r="D350" t="s">
        <v>38</v>
      </c>
      <c r="E350">
        <v>5</v>
      </c>
      <c r="F350" t="s">
        <v>90</v>
      </c>
      <c r="G350" t="s">
        <v>88</v>
      </c>
      <c r="H350" t="s">
        <v>424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46311.649768518517</v>
      </c>
      <c r="P350" s="57">
        <v>46311.829016203701</v>
      </c>
      <c r="Q350">
        <v>69411691</v>
      </c>
      <c r="S350">
        <v>152730235953</v>
      </c>
      <c r="T350" t="s">
        <v>8238</v>
      </c>
      <c r="U350" t="s">
        <v>8239</v>
      </c>
      <c r="V350" t="s">
        <v>8240</v>
      </c>
      <c r="Z350">
        <v>112.1558917</v>
      </c>
      <c r="AA350">
        <v>-8.0938908999999999</v>
      </c>
      <c r="AB350" t="s">
        <v>8241</v>
      </c>
      <c r="AC350" t="s">
        <v>235</v>
      </c>
      <c r="AL350" t="s">
        <v>217</v>
      </c>
      <c r="AM350" t="s">
        <v>8242</v>
      </c>
      <c r="AN350" t="s">
        <v>6</v>
      </c>
      <c r="AO350" t="s">
        <v>8243</v>
      </c>
      <c r="AP350" s="57">
        <v>46312.625</v>
      </c>
      <c r="AR350" t="s">
        <v>218</v>
      </c>
      <c r="AS350" t="s">
        <v>219</v>
      </c>
      <c r="AT350" t="s">
        <v>230</v>
      </c>
      <c r="AU350">
        <v>20261016</v>
      </c>
      <c r="AV350" t="s">
        <v>221</v>
      </c>
      <c r="AW350" t="s">
        <v>923</v>
      </c>
      <c r="AX350" t="s">
        <v>222</v>
      </c>
      <c r="BA350" s="57">
        <v>46312.625</v>
      </c>
      <c r="BB350" t="s">
        <v>8242</v>
      </c>
      <c r="BC350">
        <v>2026</v>
      </c>
      <c r="BD350">
        <v>10</v>
      </c>
      <c r="BE350">
        <v>16</v>
      </c>
      <c r="BF350" s="6">
        <f t="shared" si="15"/>
        <v>46311</v>
      </c>
      <c r="BG350">
        <f t="shared" si="16"/>
        <v>-1.625</v>
      </c>
      <c r="BH350" t="str">
        <f t="shared" si="17"/>
        <v>COMPLY</v>
      </c>
      <c r="BI350" t="str">
        <f>VLOOKUP(H350,Sheet2!$A$1:$B$270,2,FALSE)</f>
        <v>BLITAR</v>
      </c>
    </row>
    <row r="351" spans="1:61">
      <c r="A351">
        <v>350</v>
      </c>
      <c r="B351">
        <v>1002634938</v>
      </c>
      <c r="C351">
        <v>3</v>
      </c>
      <c r="D351" t="s">
        <v>59</v>
      </c>
      <c r="E351">
        <v>4</v>
      </c>
      <c r="F351" t="s">
        <v>241</v>
      </c>
      <c r="G351" t="s">
        <v>3834</v>
      </c>
      <c r="H351" t="s">
        <v>4506</v>
      </c>
      <c r="I351" t="s">
        <v>212</v>
      </c>
      <c r="J351" t="s">
        <v>213</v>
      </c>
      <c r="K351" t="s">
        <v>149</v>
      </c>
      <c r="L351" t="s">
        <v>214</v>
      </c>
      <c r="M351" t="s">
        <v>1400</v>
      </c>
      <c r="N351" t="s">
        <v>215</v>
      </c>
      <c r="O351" s="57">
        <v>46308.547627314816</v>
      </c>
      <c r="P351" s="57">
        <v>46311.550115740742</v>
      </c>
      <c r="Q351">
        <v>69409385</v>
      </c>
      <c r="S351">
        <v>146140112427</v>
      </c>
      <c r="T351" t="s">
        <v>5849</v>
      </c>
      <c r="U351" t="s">
        <v>5850</v>
      </c>
      <c r="V351" t="s">
        <v>5851</v>
      </c>
      <c r="Z351">
        <v>109.503471</v>
      </c>
      <c r="AA351">
        <v>-7.6610259999999997</v>
      </c>
      <c r="AB351" t="s">
        <v>5852</v>
      </c>
      <c r="AC351" t="s">
        <v>235</v>
      </c>
      <c r="AL351" t="s">
        <v>217</v>
      </c>
      <c r="AM351" t="s">
        <v>5853</v>
      </c>
      <c r="AN351" t="s">
        <v>6</v>
      </c>
      <c r="AO351" t="s">
        <v>5854</v>
      </c>
      <c r="AP351" s="57">
        <v>46309.458333333336</v>
      </c>
      <c r="AQ351" t="s">
        <v>841</v>
      </c>
      <c r="AR351" t="s">
        <v>14</v>
      </c>
      <c r="AS351" t="s">
        <v>4512</v>
      </c>
      <c r="AT351" t="s">
        <v>230</v>
      </c>
      <c r="AV351" t="s">
        <v>8247</v>
      </c>
      <c r="AW351" t="s">
        <v>5855</v>
      </c>
      <c r="AX351" t="s">
        <v>222</v>
      </c>
      <c r="BA351" s="57">
        <v>46309.458333333336</v>
      </c>
      <c r="BB351" t="s">
        <v>5853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:61">
      <c r="A352">
        <v>351</v>
      </c>
      <c r="B352">
        <v>1002628216</v>
      </c>
      <c r="C352">
        <v>3</v>
      </c>
      <c r="D352" t="s">
        <v>59</v>
      </c>
      <c r="E352">
        <v>4</v>
      </c>
      <c r="F352" t="s">
        <v>241</v>
      </c>
      <c r="G352" t="s">
        <v>3834</v>
      </c>
      <c r="H352" t="s">
        <v>4506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46303.674699074072</v>
      </c>
      <c r="P352" s="57">
        <v>46304.591643518521</v>
      </c>
      <c r="Q352">
        <v>69406733</v>
      </c>
      <c r="S352">
        <v>146140112415</v>
      </c>
      <c r="T352" t="s">
        <v>4507</v>
      </c>
      <c r="U352" t="s">
        <v>4508</v>
      </c>
      <c r="V352" t="s">
        <v>4509</v>
      </c>
      <c r="Z352">
        <v>109.4991311</v>
      </c>
      <c r="AA352">
        <v>-7.5775895999999996</v>
      </c>
      <c r="AB352" t="s">
        <v>4510</v>
      </c>
      <c r="AC352" t="s">
        <v>235</v>
      </c>
      <c r="AL352" t="s">
        <v>217</v>
      </c>
      <c r="AM352" t="s">
        <v>4511</v>
      </c>
      <c r="AN352" t="s">
        <v>6</v>
      </c>
      <c r="AO352" s="57">
        <v>46244.684513888889</v>
      </c>
      <c r="AP352" s="57">
        <v>46306.333333333336</v>
      </c>
      <c r="AR352" t="s">
        <v>218</v>
      </c>
      <c r="AS352" t="s">
        <v>4512</v>
      </c>
      <c r="AT352" t="s">
        <v>230</v>
      </c>
      <c r="AU352">
        <v>20261009</v>
      </c>
      <c r="AV352" t="s">
        <v>221</v>
      </c>
      <c r="AW352" t="s">
        <v>2897</v>
      </c>
      <c r="AX352" t="s">
        <v>222</v>
      </c>
      <c r="BA352" s="57">
        <v>46306.333333333336</v>
      </c>
      <c r="BB352" t="s">
        <v>4511</v>
      </c>
      <c r="BC352">
        <v>2026</v>
      </c>
      <c r="BD352">
        <v>10</v>
      </c>
      <c r="BE352">
        <v>9</v>
      </c>
      <c r="BF352" s="6">
        <f t="shared" si="15"/>
        <v>46304</v>
      </c>
      <c r="BG352">
        <f t="shared" si="16"/>
        <v>-2.3333333333357587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1002633297</v>
      </c>
      <c r="C353">
        <v>3</v>
      </c>
      <c r="D353" t="s">
        <v>59</v>
      </c>
      <c r="E353">
        <v>4</v>
      </c>
      <c r="F353" t="s">
        <v>241</v>
      </c>
      <c r="G353" t="s">
        <v>3834</v>
      </c>
      <c r="H353" t="s">
        <v>4506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46307.626828703702</v>
      </c>
      <c r="P353" s="57">
        <v>46308.712395833332</v>
      </c>
      <c r="Q353">
        <v>69408772</v>
      </c>
      <c r="S353">
        <v>146140112425</v>
      </c>
      <c r="T353" t="s">
        <v>5844</v>
      </c>
      <c r="U353" t="s">
        <v>5845</v>
      </c>
      <c r="V353" t="s">
        <v>5846</v>
      </c>
      <c r="Z353">
        <v>109.40616</v>
      </c>
      <c r="AA353">
        <v>-7.7500210000000003</v>
      </c>
      <c r="AB353" t="s">
        <v>5847</v>
      </c>
      <c r="AC353" t="s">
        <v>235</v>
      </c>
      <c r="AL353" t="s">
        <v>217</v>
      </c>
      <c r="AM353" t="s">
        <v>5848</v>
      </c>
      <c r="AN353" t="s">
        <v>6</v>
      </c>
      <c r="AO353" s="57">
        <v>46366.642951388887</v>
      </c>
      <c r="AP353" s="57">
        <v>46309.458333333336</v>
      </c>
      <c r="AR353" t="s">
        <v>218</v>
      </c>
      <c r="AS353" t="s">
        <v>4512</v>
      </c>
      <c r="AT353" t="s">
        <v>230</v>
      </c>
      <c r="AU353">
        <v>20261013</v>
      </c>
      <c r="AV353" t="s">
        <v>221</v>
      </c>
      <c r="AW353" t="s">
        <v>880</v>
      </c>
      <c r="AX353" t="s">
        <v>222</v>
      </c>
      <c r="BA353" s="57">
        <v>46309.458333333336</v>
      </c>
      <c r="BB353" t="s">
        <v>5848</v>
      </c>
      <c r="BC353">
        <v>2026</v>
      </c>
      <c r="BD353">
        <v>10</v>
      </c>
      <c r="BE353">
        <v>13</v>
      </c>
      <c r="BF353" s="6">
        <f t="shared" si="15"/>
        <v>46308</v>
      </c>
      <c r="BG353">
        <f t="shared" si="16"/>
        <v>-1.4583333333357587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1002636676</v>
      </c>
      <c r="C354">
        <v>3</v>
      </c>
      <c r="D354" t="s">
        <v>59</v>
      </c>
      <c r="E354">
        <v>4</v>
      </c>
      <c r="F354" t="s">
        <v>241</v>
      </c>
      <c r="G354" t="s">
        <v>3834</v>
      </c>
      <c r="H354" t="s">
        <v>4506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46309.528946759259</v>
      </c>
      <c r="P354" s="57">
        <v>46310.570694444446</v>
      </c>
      <c r="Q354">
        <v>69410097</v>
      </c>
      <c r="S354">
        <v>146140112428</v>
      </c>
      <c r="T354" t="s">
        <v>6904</v>
      </c>
      <c r="U354" t="s">
        <v>6905</v>
      </c>
      <c r="V354" t="s">
        <v>6906</v>
      </c>
      <c r="Z354">
        <v>109.52082299999999</v>
      </c>
      <c r="AA354">
        <v>-7.6846139999999998</v>
      </c>
      <c r="AB354" t="s">
        <v>6907</v>
      </c>
      <c r="AC354" t="s">
        <v>235</v>
      </c>
      <c r="AL354" t="s">
        <v>217</v>
      </c>
      <c r="AM354" t="s">
        <v>6908</v>
      </c>
      <c r="AN354" t="s">
        <v>6</v>
      </c>
      <c r="AO354" t="s">
        <v>6909</v>
      </c>
      <c r="AP354" s="57">
        <v>46310.458333333336</v>
      </c>
      <c r="AR354" t="s">
        <v>218</v>
      </c>
      <c r="AS354" t="s">
        <v>4512</v>
      </c>
      <c r="AT354" t="s">
        <v>230</v>
      </c>
      <c r="AU354">
        <v>20261015</v>
      </c>
      <c r="AV354" t="s">
        <v>221</v>
      </c>
      <c r="AW354" t="s">
        <v>880</v>
      </c>
      <c r="AX354" t="s">
        <v>222</v>
      </c>
      <c r="BA354" s="57">
        <v>46310.458333333336</v>
      </c>
      <c r="BB354" t="s">
        <v>6908</v>
      </c>
      <c r="BC354">
        <v>2026</v>
      </c>
      <c r="BD354">
        <v>10</v>
      </c>
      <c r="BE354">
        <v>15</v>
      </c>
      <c r="BF354" s="6">
        <f t="shared" si="15"/>
        <v>46310</v>
      </c>
      <c r="BG354">
        <f t="shared" si="16"/>
        <v>-0.45833333333575865</v>
      </c>
      <c r="BH354" t="str">
        <f t="shared" si="17"/>
        <v>COMPLY</v>
      </c>
      <c r="BI354" t="e">
        <f>VLOOKUP(H354,Sheet2!$A$1:$B$270,2,FALSE)</f>
        <v>#N/A</v>
      </c>
    </row>
    <row r="355" spans="1:61">
      <c r="A355">
        <v>354</v>
      </c>
      <c r="B355">
        <v>1002640079</v>
      </c>
      <c r="C355">
        <v>3</v>
      </c>
      <c r="D355" t="s">
        <v>59</v>
      </c>
      <c r="E355">
        <v>4</v>
      </c>
      <c r="F355" t="s">
        <v>241</v>
      </c>
      <c r="G355" t="s">
        <v>3834</v>
      </c>
      <c r="H355" t="s">
        <v>4506</v>
      </c>
      <c r="I355" t="s">
        <v>212</v>
      </c>
      <c r="J355" t="s">
        <v>213</v>
      </c>
      <c r="K355" t="s">
        <v>149</v>
      </c>
      <c r="M355" t="s">
        <v>76</v>
      </c>
      <c r="N355" t="s">
        <v>215</v>
      </c>
      <c r="O355" s="57">
        <v>46311.550127314818</v>
      </c>
      <c r="P355" s="57">
        <v>46311.601122685184</v>
      </c>
      <c r="Q355">
        <v>69409385</v>
      </c>
      <c r="S355">
        <v>146140112437</v>
      </c>
      <c r="T355" t="s">
        <v>5849</v>
      </c>
      <c r="U355" t="s">
        <v>8244</v>
      </c>
      <c r="V355" t="s">
        <v>8245</v>
      </c>
      <c r="Z355">
        <v>109.504727</v>
      </c>
      <c r="AA355">
        <v>-7.6609639999999999</v>
      </c>
      <c r="AB355" t="s">
        <v>5852</v>
      </c>
      <c r="AC355" t="s">
        <v>229</v>
      </c>
      <c r="AL355" t="s">
        <v>217</v>
      </c>
      <c r="AM355" t="s">
        <v>8246</v>
      </c>
      <c r="AN355" t="s">
        <v>6</v>
      </c>
      <c r="AO355" t="s">
        <v>7985</v>
      </c>
      <c r="AR355" t="s">
        <v>218</v>
      </c>
      <c r="AS355" t="s">
        <v>4512</v>
      </c>
      <c r="AT355" t="s">
        <v>230</v>
      </c>
      <c r="AU355">
        <v>20261016</v>
      </c>
      <c r="AV355" t="s">
        <v>221</v>
      </c>
      <c r="AW355" t="s">
        <v>540</v>
      </c>
      <c r="AX355" t="s">
        <v>222</v>
      </c>
      <c r="BA355" s="57">
        <v>46311.291666666664</v>
      </c>
      <c r="BB355" t="s">
        <v>8246</v>
      </c>
      <c r="BC355">
        <v>2026</v>
      </c>
      <c r="BD355">
        <v>10</v>
      </c>
      <c r="BE355">
        <v>16</v>
      </c>
      <c r="BF355" s="6">
        <f t="shared" si="15"/>
        <v>46311</v>
      </c>
      <c r="BG355">
        <f t="shared" si="16"/>
        <v>-0.29166666666424135</v>
      </c>
      <c r="BH355" t="str">
        <f t="shared" si="17"/>
        <v>COMPLY</v>
      </c>
      <c r="BI355" t="e">
        <f>VLOOKUP(H355,Sheet2!$A$1:$B$270,2,FALSE)</f>
        <v>#N/A</v>
      </c>
    </row>
    <row r="356" spans="1:61">
      <c r="A356">
        <v>355</v>
      </c>
      <c r="B356">
        <v>1002629923</v>
      </c>
      <c r="C356">
        <v>3</v>
      </c>
      <c r="D356" t="s">
        <v>59</v>
      </c>
      <c r="E356">
        <v>4</v>
      </c>
      <c r="F356" t="s">
        <v>241</v>
      </c>
      <c r="G356" t="s">
        <v>3834</v>
      </c>
      <c r="H356" t="s">
        <v>4973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46304.60527777778</v>
      </c>
      <c r="P356" s="57">
        <v>46305.544398148151</v>
      </c>
      <c r="Q356">
        <v>69407448</v>
      </c>
      <c r="S356">
        <v>141177105470</v>
      </c>
      <c r="T356" t="s">
        <v>4974</v>
      </c>
      <c r="U356" t="s">
        <v>4975</v>
      </c>
      <c r="V356" t="s">
        <v>4976</v>
      </c>
      <c r="Z356">
        <v>109.58526639999999</v>
      </c>
      <c r="AA356">
        <v>-7.7667143999999899</v>
      </c>
      <c r="AB356" t="s">
        <v>4977</v>
      </c>
      <c r="AC356" t="s">
        <v>235</v>
      </c>
      <c r="AL356" t="s">
        <v>217</v>
      </c>
      <c r="AM356" t="s">
        <v>4978</v>
      </c>
      <c r="AN356" t="s">
        <v>6</v>
      </c>
      <c r="AO356" s="57">
        <v>46275.611446759256</v>
      </c>
      <c r="AP356" s="57">
        <v>46305.458333333336</v>
      </c>
      <c r="AR356" t="s">
        <v>218</v>
      </c>
      <c r="AS356" t="s">
        <v>4512</v>
      </c>
      <c r="AT356" t="s">
        <v>230</v>
      </c>
      <c r="AU356">
        <v>20261010</v>
      </c>
      <c r="AV356" t="s">
        <v>221</v>
      </c>
      <c r="AW356" t="s">
        <v>886</v>
      </c>
      <c r="AX356" t="s">
        <v>222</v>
      </c>
      <c r="BA356" s="57">
        <v>46305.458333333336</v>
      </c>
      <c r="BB356" t="s">
        <v>4978</v>
      </c>
      <c r="BC356">
        <v>2026</v>
      </c>
      <c r="BD356">
        <v>10</v>
      </c>
      <c r="BE356">
        <v>10</v>
      </c>
      <c r="BF356" s="6">
        <f t="shared" si="15"/>
        <v>46305</v>
      </c>
      <c r="BG356">
        <f t="shared" si="16"/>
        <v>-0.45833333333575865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1002637138</v>
      </c>
      <c r="C357">
        <v>3</v>
      </c>
      <c r="D357" t="s">
        <v>59</v>
      </c>
      <c r="E357">
        <v>4</v>
      </c>
      <c r="F357" t="s">
        <v>241</v>
      </c>
      <c r="G357" t="s">
        <v>3834</v>
      </c>
      <c r="H357" t="s">
        <v>4973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46309.645601851851</v>
      </c>
      <c r="P357" s="57">
        <v>46310.505902777775</v>
      </c>
      <c r="Q357">
        <v>69410262</v>
      </c>
      <c r="S357">
        <v>141177105584</v>
      </c>
      <c r="T357" t="s">
        <v>6910</v>
      </c>
      <c r="U357" t="s">
        <v>7499</v>
      </c>
      <c r="V357" t="s">
        <v>6911</v>
      </c>
      <c r="Z357">
        <v>109.583875536918</v>
      </c>
      <c r="AA357">
        <v>-7.6266233260935898</v>
      </c>
      <c r="AB357" t="s">
        <v>6912</v>
      </c>
      <c r="AC357" t="s">
        <v>235</v>
      </c>
      <c r="AL357" t="s">
        <v>217</v>
      </c>
      <c r="AM357" t="s">
        <v>6913</v>
      </c>
      <c r="AN357" t="s">
        <v>6</v>
      </c>
      <c r="AO357" t="s">
        <v>6914</v>
      </c>
      <c r="AP357" s="57">
        <v>46310.625</v>
      </c>
      <c r="AR357" t="s">
        <v>218</v>
      </c>
      <c r="AS357" t="s">
        <v>4512</v>
      </c>
      <c r="AT357" t="s">
        <v>230</v>
      </c>
      <c r="AU357">
        <v>20261015</v>
      </c>
      <c r="AV357" t="s">
        <v>221</v>
      </c>
      <c r="AW357" t="s">
        <v>875</v>
      </c>
      <c r="AX357" t="s">
        <v>222</v>
      </c>
      <c r="BA357" s="57">
        <v>46310.625</v>
      </c>
      <c r="BB357" t="s">
        <v>6913</v>
      </c>
      <c r="BC357">
        <v>2026</v>
      </c>
      <c r="BD357">
        <v>10</v>
      </c>
      <c r="BE357">
        <v>15</v>
      </c>
      <c r="BF357" s="6">
        <f t="shared" si="15"/>
        <v>46310</v>
      </c>
      <c r="BG357">
        <f t="shared" si="16"/>
        <v>-0.625</v>
      </c>
      <c r="BH357" t="str">
        <f t="shared" si="17"/>
        <v>COMPLY</v>
      </c>
      <c r="BI357" t="e">
        <f>VLOOKUP(H357,Sheet2!$A$1:$B$270,2,FALSE)</f>
        <v>#N/A</v>
      </c>
    </row>
    <row r="358" spans="1:61">
      <c r="A358">
        <v>357</v>
      </c>
      <c r="B358">
        <v>1002626689</v>
      </c>
      <c r="C358">
        <v>3</v>
      </c>
      <c r="D358" t="s">
        <v>59</v>
      </c>
      <c r="E358">
        <v>4</v>
      </c>
      <c r="F358" t="s">
        <v>241</v>
      </c>
      <c r="G358" t="s">
        <v>3834</v>
      </c>
      <c r="H358" t="s">
        <v>3835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46302.667824074073</v>
      </c>
      <c r="P358" s="57">
        <v>46304.451886574076</v>
      </c>
      <c r="Q358">
        <v>69406051</v>
      </c>
      <c r="S358">
        <v>142141120376</v>
      </c>
      <c r="T358" t="s">
        <v>3836</v>
      </c>
      <c r="U358" t="s">
        <v>3837</v>
      </c>
      <c r="V358" t="s">
        <v>3838</v>
      </c>
      <c r="Z358">
        <v>109.67054</v>
      </c>
      <c r="AA358">
        <v>-7.6745599999999996</v>
      </c>
      <c r="AB358" t="s">
        <v>3839</v>
      </c>
      <c r="AC358" t="s">
        <v>235</v>
      </c>
      <c r="AL358" t="s">
        <v>217</v>
      </c>
      <c r="AM358" t="s">
        <v>3840</v>
      </c>
      <c r="AN358" t="s">
        <v>6</v>
      </c>
      <c r="AO358" s="57">
        <v>46213.67386574074</v>
      </c>
      <c r="AP358" s="57">
        <v>46303.625</v>
      </c>
      <c r="AR358" t="s">
        <v>218</v>
      </c>
      <c r="AS358" t="s">
        <v>219</v>
      </c>
      <c r="AT358" t="s">
        <v>230</v>
      </c>
      <c r="AU358">
        <v>20261009</v>
      </c>
      <c r="AV358" t="s">
        <v>221</v>
      </c>
      <c r="AW358" t="s">
        <v>877</v>
      </c>
      <c r="AX358" t="s">
        <v>222</v>
      </c>
      <c r="BA358" s="57">
        <v>46303.625</v>
      </c>
      <c r="BB358" t="s">
        <v>3840</v>
      </c>
      <c r="BC358">
        <v>2026</v>
      </c>
      <c r="BD358">
        <v>10</v>
      </c>
      <c r="BE358">
        <v>9</v>
      </c>
      <c r="BF358" s="6">
        <f t="shared" si="15"/>
        <v>46304</v>
      </c>
      <c r="BG358">
        <f t="shared" si="16"/>
        <v>0.375</v>
      </c>
      <c r="BH358" t="str">
        <f t="shared" si="17"/>
        <v>COMPLY</v>
      </c>
      <c r="BI358" t="e">
        <f>VLOOKUP(H358,Sheet2!$A$1:$B$270,2,FALSE)</f>
        <v>#N/A</v>
      </c>
    </row>
    <row r="359" spans="1:61">
      <c r="A359">
        <v>358</v>
      </c>
      <c r="B359">
        <v>1002632713</v>
      </c>
      <c r="C359">
        <v>3</v>
      </c>
      <c r="D359" t="s">
        <v>59</v>
      </c>
      <c r="E359">
        <v>4</v>
      </c>
      <c r="F359" t="s">
        <v>241</v>
      </c>
      <c r="G359" t="s">
        <v>3834</v>
      </c>
      <c r="H359" t="s">
        <v>3835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46307.497627314813</v>
      </c>
      <c r="P359" s="57">
        <v>46308.543668981481</v>
      </c>
      <c r="Q359">
        <v>69408557</v>
      </c>
      <c r="S359">
        <v>142141120392</v>
      </c>
      <c r="T359" t="s">
        <v>5856</v>
      </c>
      <c r="U359" t="s">
        <v>5857</v>
      </c>
      <c r="V359" t="s">
        <v>5858</v>
      </c>
      <c r="Z359">
        <v>109.636905</v>
      </c>
      <c r="AA359">
        <v>-7.6793269999999998</v>
      </c>
      <c r="AB359" t="s">
        <v>5859</v>
      </c>
      <c r="AC359" t="s">
        <v>235</v>
      </c>
      <c r="AL359" t="s">
        <v>217</v>
      </c>
      <c r="AM359" t="s">
        <v>5860</v>
      </c>
      <c r="AN359" t="s">
        <v>6</v>
      </c>
      <c r="AO359" s="57">
        <v>46366.517546296294</v>
      </c>
      <c r="AP359" s="57">
        <v>46308.333333333336</v>
      </c>
      <c r="AR359" t="s">
        <v>218</v>
      </c>
      <c r="AS359" t="s">
        <v>219</v>
      </c>
      <c r="AT359" t="s">
        <v>230</v>
      </c>
      <c r="AU359">
        <v>20261013</v>
      </c>
      <c r="AV359" t="s">
        <v>221</v>
      </c>
      <c r="AW359" t="s">
        <v>5861</v>
      </c>
      <c r="AX359" t="s">
        <v>222</v>
      </c>
      <c r="BA359" s="57">
        <v>46308.333333333336</v>
      </c>
      <c r="BB359" t="s">
        <v>5860</v>
      </c>
      <c r="BC359">
        <v>2026</v>
      </c>
      <c r="BD359">
        <v>10</v>
      </c>
      <c r="BE359">
        <v>13</v>
      </c>
      <c r="BF359" s="6">
        <f t="shared" si="15"/>
        <v>46308</v>
      </c>
      <c r="BG359">
        <f t="shared" si="16"/>
        <v>-0.33333333333575865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1002637383</v>
      </c>
      <c r="C360">
        <v>3</v>
      </c>
      <c r="D360" t="s">
        <v>59</v>
      </c>
      <c r="E360">
        <v>4</v>
      </c>
      <c r="F360" t="s">
        <v>241</v>
      </c>
      <c r="G360" t="s">
        <v>3834</v>
      </c>
      <c r="H360" t="s">
        <v>3835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46309.708043981482</v>
      </c>
      <c r="P360" s="57">
        <v>46310.472615740742</v>
      </c>
      <c r="Q360">
        <v>69410353</v>
      </c>
      <c r="S360">
        <v>142141120410</v>
      </c>
      <c r="T360" t="s">
        <v>6915</v>
      </c>
      <c r="U360" t="s">
        <v>7500</v>
      </c>
      <c r="V360" t="s">
        <v>6916</v>
      </c>
      <c r="Z360">
        <v>109.6795005</v>
      </c>
      <c r="AA360">
        <v>-7.7172200999999996</v>
      </c>
      <c r="AB360" t="s">
        <v>6917</v>
      </c>
      <c r="AC360" t="s">
        <v>235</v>
      </c>
      <c r="AL360" t="s">
        <v>217</v>
      </c>
      <c r="AM360" t="s">
        <v>6918</v>
      </c>
      <c r="AN360" t="s">
        <v>6</v>
      </c>
      <c r="AO360" t="s">
        <v>6919</v>
      </c>
      <c r="AP360" s="57">
        <v>46311.625</v>
      </c>
      <c r="AR360" t="s">
        <v>218</v>
      </c>
      <c r="AS360" t="s">
        <v>219</v>
      </c>
      <c r="AT360" t="s">
        <v>230</v>
      </c>
      <c r="AU360">
        <v>20261015</v>
      </c>
      <c r="AV360" t="s">
        <v>221</v>
      </c>
      <c r="AW360" t="s">
        <v>881</v>
      </c>
      <c r="AX360" t="s">
        <v>222</v>
      </c>
      <c r="BA360" s="57">
        <v>46311.625</v>
      </c>
      <c r="BB360" t="s">
        <v>6918</v>
      </c>
      <c r="BC360">
        <v>2026</v>
      </c>
      <c r="BD360">
        <v>10</v>
      </c>
      <c r="BE360">
        <v>15</v>
      </c>
      <c r="BF360" s="6">
        <f t="shared" si="15"/>
        <v>46310</v>
      </c>
      <c r="BG360">
        <f t="shared" si="16"/>
        <v>-1.625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1002638910</v>
      </c>
      <c r="C361">
        <v>3</v>
      </c>
      <c r="D361" t="s">
        <v>59</v>
      </c>
      <c r="E361">
        <v>4</v>
      </c>
      <c r="F361" t="s">
        <v>241</v>
      </c>
      <c r="G361" t="s">
        <v>3834</v>
      </c>
      <c r="H361" t="s">
        <v>3835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46310.643958333334</v>
      </c>
      <c r="P361" s="57">
        <v>46312.553796296299</v>
      </c>
      <c r="Q361">
        <v>69410976</v>
      </c>
      <c r="S361">
        <v>142141120411</v>
      </c>
      <c r="T361" t="s">
        <v>7501</v>
      </c>
      <c r="U361" t="s">
        <v>7502</v>
      </c>
      <c r="V361" t="s">
        <v>8248</v>
      </c>
      <c r="Z361">
        <v>109.66294169858401</v>
      </c>
      <c r="AA361">
        <v>-7.69564186336377</v>
      </c>
      <c r="AB361" t="s">
        <v>7503</v>
      </c>
      <c r="AC361" t="s">
        <v>284</v>
      </c>
      <c r="AL361" t="s">
        <v>217</v>
      </c>
      <c r="AM361" t="s">
        <v>8249</v>
      </c>
      <c r="AN361" t="s">
        <v>6</v>
      </c>
      <c r="AO361" t="s">
        <v>7393</v>
      </c>
      <c r="AP361" s="57">
        <v>46314.458333333336</v>
      </c>
      <c r="AR361" t="s">
        <v>218</v>
      </c>
      <c r="AS361" t="s">
        <v>219</v>
      </c>
      <c r="AT361" t="s">
        <v>230</v>
      </c>
      <c r="AU361">
        <v>20261017</v>
      </c>
      <c r="AV361" t="s">
        <v>221</v>
      </c>
      <c r="AW361" t="s">
        <v>851</v>
      </c>
      <c r="AX361" t="s">
        <v>222</v>
      </c>
      <c r="BA361" s="57">
        <v>46314.458333333336</v>
      </c>
      <c r="BB361" t="s">
        <v>8249</v>
      </c>
      <c r="BC361">
        <v>2026</v>
      </c>
      <c r="BD361">
        <v>10</v>
      </c>
      <c r="BE361">
        <v>17</v>
      </c>
      <c r="BF361" s="6">
        <f t="shared" si="15"/>
        <v>46312</v>
      </c>
      <c r="BG361">
        <f t="shared" si="16"/>
        <v>-2.4583333333357587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1002644085</v>
      </c>
      <c r="C362">
        <v>3</v>
      </c>
      <c r="D362" t="s">
        <v>59</v>
      </c>
      <c r="E362">
        <v>4</v>
      </c>
      <c r="F362" t="s">
        <v>241</v>
      </c>
      <c r="G362" t="s">
        <v>3834</v>
      </c>
      <c r="H362" t="s">
        <v>9521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46314.693460648145</v>
      </c>
      <c r="P362" s="57">
        <v>46315.47693287037</v>
      </c>
      <c r="Q362">
        <v>69413232</v>
      </c>
      <c r="S362">
        <v>141176104521</v>
      </c>
      <c r="T362" t="s">
        <v>9522</v>
      </c>
      <c r="U362" t="s">
        <v>9523</v>
      </c>
      <c r="V362" t="s">
        <v>9524</v>
      </c>
      <c r="Z362">
        <v>109.73172425848701</v>
      </c>
      <c r="AA362">
        <v>-7.7210639948214697</v>
      </c>
      <c r="AB362" t="s">
        <v>9525</v>
      </c>
      <c r="AC362" t="s">
        <v>235</v>
      </c>
      <c r="AL362" t="s">
        <v>217</v>
      </c>
      <c r="AM362" t="s">
        <v>9526</v>
      </c>
      <c r="AN362" t="s">
        <v>6</v>
      </c>
      <c r="AO362" t="s">
        <v>9482</v>
      </c>
      <c r="AP362" s="57">
        <v>46316.625</v>
      </c>
      <c r="AR362" t="s">
        <v>218</v>
      </c>
      <c r="AS362" t="s">
        <v>219</v>
      </c>
      <c r="AT362" t="s">
        <v>230</v>
      </c>
      <c r="AU362">
        <v>20261020</v>
      </c>
      <c r="AV362" t="s">
        <v>221</v>
      </c>
      <c r="AW362" t="s">
        <v>883</v>
      </c>
      <c r="AX362" t="s">
        <v>222</v>
      </c>
      <c r="BA362" s="57">
        <v>46316.625</v>
      </c>
      <c r="BB362" t="s">
        <v>9526</v>
      </c>
      <c r="BC362">
        <v>2026</v>
      </c>
      <c r="BD362">
        <v>10</v>
      </c>
      <c r="BE362">
        <v>20</v>
      </c>
      <c r="BF362" s="6">
        <f t="shared" si="15"/>
        <v>46315</v>
      </c>
      <c r="BG362">
        <f t="shared" si="16"/>
        <v>-1.625</v>
      </c>
      <c r="BH362" t="str">
        <f t="shared" si="17"/>
        <v>COMPLY</v>
      </c>
      <c r="BI362" t="e">
        <f>VLOOKUP(H362,Sheet2!$A$1:$B$270,2,FALSE)</f>
        <v>#N/A</v>
      </c>
    </row>
    <row r="363" spans="1:61">
      <c r="A363">
        <v>362</v>
      </c>
      <c r="B363">
        <v>1002638246</v>
      </c>
      <c r="C363">
        <v>3</v>
      </c>
      <c r="D363" t="s">
        <v>59</v>
      </c>
      <c r="E363">
        <v>4</v>
      </c>
      <c r="F363" t="s">
        <v>241</v>
      </c>
      <c r="G363" t="s">
        <v>3205</v>
      </c>
      <c r="H363" t="s">
        <v>4979</v>
      </c>
      <c r="I363" t="s">
        <v>212</v>
      </c>
      <c r="J363" t="s">
        <v>213</v>
      </c>
      <c r="K363" t="s">
        <v>149</v>
      </c>
      <c r="L363" t="s">
        <v>214</v>
      </c>
      <c r="M363" t="s">
        <v>1400</v>
      </c>
      <c r="N363" t="s">
        <v>215</v>
      </c>
      <c r="O363" s="57">
        <v>46310.482349537036</v>
      </c>
      <c r="P363" s="57">
        <v>46312.432962962965</v>
      </c>
      <c r="Q363">
        <v>69410728</v>
      </c>
      <c r="S363">
        <v>146142107708</v>
      </c>
      <c r="T363" t="s">
        <v>7510</v>
      </c>
      <c r="U363" t="s">
        <v>7505</v>
      </c>
      <c r="V363" t="s">
        <v>7511</v>
      </c>
      <c r="Z363">
        <v>109.9127836</v>
      </c>
      <c r="AA363">
        <v>-7.7776494999999999</v>
      </c>
      <c r="AB363" t="s">
        <v>7512</v>
      </c>
      <c r="AC363" t="s">
        <v>235</v>
      </c>
      <c r="AL363" t="s">
        <v>217</v>
      </c>
      <c r="AM363" t="s">
        <v>7513</v>
      </c>
      <c r="AN363" t="s">
        <v>6</v>
      </c>
      <c r="AO363" t="s">
        <v>7514</v>
      </c>
      <c r="AP363" s="57">
        <v>46311.333333333336</v>
      </c>
      <c r="AQ363" t="s">
        <v>841</v>
      </c>
      <c r="AR363" t="s">
        <v>14</v>
      </c>
      <c r="AS363" t="s">
        <v>4985</v>
      </c>
      <c r="AT363" t="s">
        <v>230</v>
      </c>
      <c r="AV363" t="s">
        <v>8254</v>
      </c>
      <c r="AW363" t="s">
        <v>880</v>
      </c>
      <c r="AX363" t="s">
        <v>222</v>
      </c>
      <c r="BA363" s="57">
        <v>46311.333333333336</v>
      </c>
      <c r="BB363" t="s">
        <v>7513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:61">
      <c r="A364">
        <v>363</v>
      </c>
      <c r="B364">
        <v>1002628737</v>
      </c>
      <c r="C364">
        <v>3</v>
      </c>
      <c r="D364" t="s">
        <v>59</v>
      </c>
      <c r="E364">
        <v>4</v>
      </c>
      <c r="F364" t="s">
        <v>241</v>
      </c>
      <c r="G364" t="s">
        <v>3205</v>
      </c>
      <c r="H364" t="s">
        <v>4979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46304.333043981482</v>
      </c>
      <c r="P364" s="57">
        <v>46308.552824074075</v>
      </c>
      <c r="Q364">
        <v>69406955</v>
      </c>
      <c r="S364">
        <v>146142107657</v>
      </c>
      <c r="T364" t="s">
        <v>4980</v>
      </c>
      <c r="U364" t="s">
        <v>4981</v>
      </c>
      <c r="V364" t="s">
        <v>4982</v>
      </c>
      <c r="Z364">
        <v>109.90255000000001</v>
      </c>
      <c r="AA364">
        <v>-7.720548</v>
      </c>
      <c r="AB364" t="s">
        <v>4983</v>
      </c>
      <c r="AC364" t="s">
        <v>235</v>
      </c>
      <c r="AL364" t="s">
        <v>217</v>
      </c>
      <c r="AM364" t="s">
        <v>4984</v>
      </c>
      <c r="AN364" t="s">
        <v>6</v>
      </c>
      <c r="AO364" s="57">
        <v>46275.340740740743</v>
      </c>
      <c r="AP364" s="57">
        <v>46308.333333333336</v>
      </c>
      <c r="AR364" t="s">
        <v>218</v>
      </c>
      <c r="AS364" t="s">
        <v>4985</v>
      </c>
      <c r="AT364" t="s">
        <v>230</v>
      </c>
      <c r="AU364">
        <v>20261013</v>
      </c>
      <c r="AV364" t="s">
        <v>221</v>
      </c>
      <c r="AW364" t="s">
        <v>881</v>
      </c>
      <c r="AX364" t="s">
        <v>222</v>
      </c>
      <c r="BA364" s="57">
        <v>46308.333333333336</v>
      </c>
      <c r="BB364" t="s">
        <v>4984</v>
      </c>
      <c r="BC364">
        <v>2026</v>
      </c>
      <c r="BD364">
        <v>10</v>
      </c>
      <c r="BE364">
        <v>13</v>
      </c>
      <c r="BF364" s="6">
        <f t="shared" si="15"/>
        <v>46308</v>
      </c>
      <c r="BG364">
        <f t="shared" si="16"/>
        <v>-0.33333333333575865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1002637233</v>
      </c>
      <c r="C365">
        <v>3</v>
      </c>
      <c r="D365" t="s">
        <v>59</v>
      </c>
      <c r="E365">
        <v>4</v>
      </c>
      <c r="F365" t="s">
        <v>241</v>
      </c>
      <c r="G365" t="s">
        <v>3205</v>
      </c>
      <c r="H365" t="s">
        <v>4979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46309.669907407406</v>
      </c>
      <c r="P365" s="57">
        <v>46310.5937962963</v>
      </c>
      <c r="Q365">
        <v>69410305</v>
      </c>
      <c r="S365">
        <v>146142107707</v>
      </c>
      <c r="T365" t="s">
        <v>6920</v>
      </c>
      <c r="U365" t="s">
        <v>6921</v>
      </c>
      <c r="V365" t="s">
        <v>6922</v>
      </c>
      <c r="Z365">
        <v>109.82136989999999</v>
      </c>
      <c r="AA365">
        <v>-7.7033569000000002</v>
      </c>
      <c r="AB365" t="s">
        <v>6923</v>
      </c>
      <c r="AC365" t="s">
        <v>235</v>
      </c>
      <c r="AL365" t="s">
        <v>217</v>
      </c>
      <c r="AM365" t="s">
        <v>6840</v>
      </c>
      <c r="AN365" t="s">
        <v>6</v>
      </c>
      <c r="AO365" t="s">
        <v>6854</v>
      </c>
      <c r="AP365" s="57">
        <v>46310.625</v>
      </c>
      <c r="AR365" t="s">
        <v>218</v>
      </c>
      <c r="AS365" t="s">
        <v>4985</v>
      </c>
      <c r="AT365" t="s">
        <v>230</v>
      </c>
      <c r="AU365">
        <v>20261015</v>
      </c>
      <c r="AV365" t="s">
        <v>221</v>
      </c>
      <c r="AW365" t="s">
        <v>877</v>
      </c>
      <c r="AX365" t="s">
        <v>222</v>
      </c>
      <c r="BA365" s="57">
        <v>46310.625</v>
      </c>
      <c r="BB365" t="s">
        <v>6840</v>
      </c>
      <c r="BC365">
        <v>2026</v>
      </c>
      <c r="BD365">
        <v>10</v>
      </c>
      <c r="BE365">
        <v>15</v>
      </c>
      <c r="BF365" s="6">
        <f t="shared" si="15"/>
        <v>46310</v>
      </c>
      <c r="BG365">
        <f t="shared" si="16"/>
        <v>-0.625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1002638388</v>
      </c>
      <c r="C366">
        <v>3</v>
      </c>
      <c r="D366" t="s">
        <v>59</v>
      </c>
      <c r="E366">
        <v>4</v>
      </c>
      <c r="F366" t="s">
        <v>241</v>
      </c>
      <c r="G366" t="s">
        <v>3205</v>
      </c>
      <c r="H366" t="s">
        <v>4979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46310.539363425924</v>
      </c>
      <c r="P366" s="57">
        <v>46312.537106481483</v>
      </c>
      <c r="Q366">
        <v>69410790</v>
      </c>
      <c r="S366">
        <v>146142107709</v>
      </c>
      <c r="T366" t="s">
        <v>7504</v>
      </c>
      <c r="U366" t="s">
        <v>7505</v>
      </c>
      <c r="V366" t="s">
        <v>7506</v>
      </c>
      <c r="Z366">
        <v>109.9127836</v>
      </c>
      <c r="AA366">
        <v>-7.7776494999999999</v>
      </c>
      <c r="AB366" t="s">
        <v>7507</v>
      </c>
      <c r="AC366" t="s">
        <v>235</v>
      </c>
      <c r="AL366" t="s">
        <v>217</v>
      </c>
      <c r="AM366" t="s">
        <v>7508</v>
      </c>
      <c r="AN366" t="s">
        <v>6</v>
      </c>
      <c r="AO366" t="s">
        <v>7509</v>
      </c>
      <c r="AP366" s="57">
        <v>46312.333333333336</v>
      </c>
      <c r="AR366" t="s">
        <v>218</v>
      </c>
      <c r="AS366" t="s">
        <v>4985</v>
      </c>
      <c r="AT366" t="s">
        <v>230</v>
      </c>
      <c r="AU366">
        <v>20261017</v>
      </c>
      <c r="AV366" t="s">
        <v>221</v>
      </c>
      <c r="AW366" t="s">
        <v>880</v>
      </c>
      <c r="AX366" t="s">
        <v>222</v>
      </c>
      <c r="BA366" s="57">
        <v>46312.333333333336</v>
      </c>
      <c r="BB366" t="s">
        <v>7508</v>
      </c>
      <c r="BC366">
        <v>2026</v>
      </c>
      <c r="BD366">
        <v>10</v>
      </c>
      <c r="BE366">
        <v>17</v>
      </c>
      <c r="BF366" s="6">
        <f t="shared" si="15"/>
        <v>46312</v>
      </c>
      <c r="BG366">
        <f t="shared" si="16"/>
        <v>-0.33333333333575865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1002641195</v>
      </c>
      <c r="C367">
        <v>3</v>
      </c>
      <c r="D367" t="s">
        <v>59</v>
      </c>
      <c r="E367">
        <v>4</v>
      </c>
      <c r="F367" t="s">
        <v>241</v>
      </c>
      <c r="G367" t="s">
        <v>3205</v>
      </c>
      <c r="H367" t="s">
        <v>4979</v>
      </c>
      <c r="I367" t="s">
        <v>212</v>
      </c>
      <c r="J367" t="s">
        <v>213</v>
      </c>
      <c r="K367" t="s">
        <v>149</v>
      </c>
      <c r="M367" t="s">
        <v>76</v>
      </c>
      <c r="N367" t="s">
        <v>215</v>
      </c>
      <c r="O367" s="57">
        <v>46312.432974537034</v>
      </c>
      <c r="P367" s="57">
        <v>46312.71806712963</v>
      </c>
      <c r="Q367">
        <v>69410728</v>
      </c>
      <c r="S367">
        <v>146142107711</v>
      </c>
      <c r="T367" t="s">
        <v>7510</v>
      </c>
      <c r="U367" t="s">
        <v>8250</v>
      </c>
      <c r="V367" t="s">
        <v>8251</v>
      </c>
      <c r="Z367">
        <v>109.913167</v>
      </c>
      <c r="AA367">
        <v>-7.777463</v>
      </c>
      <c r="AB367" t="s">
        <v>7512</v>
      </c>
      <c r="AC367" t="s">
        <v>283</v>
      </c>
      <c r="AL367" t="s">
        <v>217</v>
      </c>
      <c r="AM367" t="s">
        <v>8252</v>
      </c>
      <c r="AN367" t="s">
        <v>6</v>
      </c>
      <c r="AO367" t="s">
        <v>8253</v>
      </c>
      <c r="AR367" t="s">
        <v>218</v>
      </c>
      <c r="AS367" t="s">
        <v>4985</v>
      </c>
      <c r="AT367" t="s">
        <v>230</v>
      </c>
      <c r="AU367">
        <v>20261017</v>
      </c>
      <c r="AV367" t="s">
        <v>221</v>
      </c>
      <c r="AW367" t="s">
        <v>540</v>
      </c>
      <c r="AX367" t="s">
        <v>222</v>
      </c>
      <c r="BA367" s="57">
        <v>46312.291666666664</v>
      </c>
      <c r="BB367" t="s">
        <v>8252</v>
      </c>
      <c r="BC367">
        <v>2026</v>
      </c>
      <c r="BD367">
        <v>10</v>
      </c>
      <c r="BE367">
        <v>17</v>
      </c>
      <c r="BF367" s="6">
        <f t="shared" si="15"/>
        <v>46312</v>
      </c>
      <c r="BG367">
        <f t="shared" si="16"/>
        <v>-0.29166666666424135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1002623361</v>
      </c>
      <c r="C368">
        <v>3</v>
      </c>
      <c r="D368" t="s">
        <v>59</v>
      </c>
      <c r="E368">
        <v>4</v>
      </c>
      <c r="F368" t="s">
        <v>241</v>
      </c>
      <c r="G368" t="s">
        <v>3205</v>
      </c>
      <c r="H368" t="s">
        <v>3206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46301.310173611113</v>
      </c>
      <c r="P368" s="57">
        <v>46301.552870370368</v>
      </c>
      <c r="Q368">
        <v>69404657</v>
      </c>
      <c r="S368">
        <v>142138510638</v>
      </c>
      <c r="T368" t="s">
        <v>3207</v>
      </c>
      <c r="U368" t="s">
        <v>3208</v>
      </c>
      <c r="V368" t="s">
        <v>3209</v>
      </c>
      <c r="Z368">
        <v>110.12300380000001</v>
      </c>
      <c r="AA368">
        <v>-7.7518275999999897</v>
      </c>
      <c r="AB368" t="s">
        <v>3210</v>
      </c>
      <c r="AC368" t="s">
        <v>235</v>
      </c>
      <c r="AL368" t="s">
        <v>217</v>
      </c>
      <c r="AM368" t="s">
        <v>3211</v>
      </c>
      <c r="AN368" t="s">
        <v>6</v>
      </c>
      <c r="AO368" s="57">
        <v>46183.340474537035</v>
      </c>
      <c r="AP368" s="57">
        <v>46303.333333333336</v>
      </c>
      <c r="AR368" t="s">
        <v>218</v>
      </c>
      <c r="AS368" t="s">
        <v>219</v>
      </c>
      <c r="AT368" t="s">
        <v>230</v>
      </c>
      <c r="AU368">
        <v>20261006</v>
      </c>
      <c r="AV368" t="s">
        <v>221</v>
      </c>
      <c r="AW368" t="s">
        <v>2231</v>
      </c>
      <c r="AX368" t="s">
        <v>222</v>
      </c>
      <c r="BA368" s="57">
        <v>46303.333333333336</v>
      </c>
      <c r="BB368" t="s">
        <v>3211</v>
      </c>
      <c r="BC368">
        <v>2026</v>
      </c>
      <c r="BD368">
        <v>10</v>
      </c>
      <c r="BE368">
        <v>6</v>
      </c>
      <c r="BF368" s="6">
        <f t="shared" si="15"/>
        <v>46301</v>
      </c>
      <c r="BG368">
        <f t="shared" si="16"/>
        <v>-2.3333333333357587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1002617592</v>
      </c>
      <c r="C369">
        <v>3</v>
      </c>
      <c r="D369" t="s">
        <v>59</v>
      </c>
      <c r="E369">
        <v>4</v>
      </c>
      <c r="F369" t="s">
        <v>241</v>
      </c>
      <c r="G369" t="s">
        <v>241</v>
      </c>
      <c r="H369" t="s">
        <v>287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46296.476782407408</v>
      </c>
      <c r="P369" s="57">
        <v>46298.369155092594</v>
      </c>
      <c r="Q369">
        <v>69402247</v>
      </c>
      <c r="S369">
        <v>146137148326</v>
      </c>
      <c r="T369" t="s">
        <v>1003</v>
      </c>
      <c r="U369" t="s">
        <v>1642</v>
      </c>
      <c r="V369" t="s">
        <v>1004</v>
      </c>
      <c r="Z369">
        <v>110.25726611905201</v>
      </c>
      <c r="AA369">
        <v>-7.3721803621597299</v>
      </c>
      <c r="AB369" t="s">
        <v>1005</v>
      </c>
      <c r="AC369" t="s">
        <v>235</v>
      </c>
      <c r="AL369" t="s">
        <v>217</v>
      </c>
      <c r="AM369" t="s">
        <v>1006</v>
      </c>
      <c r="AN369" t="s">
        <v>6</v>
      </c>
      <c r="AO369" s="57">
        <v>46032.486342592594</v>
      </c>
      <c r="AP369" s="57">
        <v>46298.625</v>
      </c>
      <c r="AR369" t="s">
        <v>218</v>
      </c>
      <c r="AS369" t="s">
        <v>219</v>
      </c>
      <c r="AT369" t="s">
        <v>230</v>
      </c>
      <c r="AU369">
        <v>20261003</v>
      </c>
      <c r="AV369" t="s">
        <v>221</v>
      </c>
      <c r="AW369" t="s">
        <v>875</v>
      </c>
      <c r="AX369" t="s">
        <v>222</v>
      </c>
      <c r="BA369" s="57">
        <v>46298.625</v>
      </c>
      <c r="BB369" t="s">
        <v>1006</v>
      </c>
      <c r="BC369">
        <v>2026</v>
      </c>
      <c r="BD369">
        <v>10</v>
      </c>
      <c r="BE369">
        <v>3</v>
      </c>
      <c r="BF369" s="6">
        <f t="shared" si="15"/>
        <v>46298</v>
      </c>
      <c r="BG369">
        <f t="shared" si="16"/>
        <v>-0.625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1002619545</v>
      </c>
      <c r="C370">
        <v>3</v>
      </c>
      <c r="D370" t="s">
        <v>59</v>
      </c>
      <c r="E370">
        <v>4</v>
      </c>
      <c r="F370" t="s">
        <v>241</v>
      </c>
      <c r="G370" t="s">
        <v>241</v>
      </c>
      <c r="H370" t="s">
        <v>287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46297.476087962961</v>
      </c>
      <c r="P370" s="57">
        <v>46300.377060185187</v>
      </c>
      <c r="Q370">
        <v>69402950</v>
      </c>
      <c r="S370">
        <v>146137148318</v>
      </c>
      <c r="T370" t="s">
        <v>1643</v>
      </c>
      <c r="U370" t="s">
        <v>1644</v>
      </c>
      <c r="V370" t="s">
        <v>1645</v>
      </c>
      <c r="Z370">
        <v>110.1687846</v>
      </c>
      <c r="AA370">
        <v>-7.5391551999999997</v>
      </c>
      <c r="AB370" t="s">
        <v>1646</v>
      </c>
      <c r="AC370" t="s">
        <v>235</v>
      </c>
      <c r="AL370" t="s">
        <v>217</v>
      </c>
      <c r="AM370" t="s">
        <v>1647</v>
      </c>
      <c r="AN370" t="s">
        <v>6</v>
      </c>
      <c r="AO370" s="57">
        <v>46063.486087962963</v>
      </c>
      <c r="AP370" s="57">
        <v>46299.625</v>
      </c>
      <c r="AR370" t="s">
        <v>218</v>
      </c>
      <c r="AS370" t="s">
        <v>219</v>
      </c>
      <c r="AT370" t="s">
        <v>230</v>
      </c>
      <c r="AU370">
        <v>20261005</v>
      </c>
      <c r="AV370" t="s">
        <v>221</v>
      </c>
      <c r="AW370" t="s">
        <v>881</v>
      </c>
      <c r="AX370" t="s">
        <v>222</v>
      </c>
      <c r="BA370" s="57">
        <v>46299.625</v>
      </c>
      <c r="BB370" t="s">
        <v>1647</v>
      </c>
      <c r="BC370">
        <v>2026</v>
      </c>
      <c r="BD370">
        <v>10</v>
      </c>
      <c r="BE370">
        <v>5</v>
      </c>
      <c r="BF370" s="6">
        <f t="shared" si="15"/>
        <v>46300</v>
      </c>
      <c r="BG370">
        <f t="shared" si="16"/>
        <v>0.375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1002620316</v>
      </c>
      <c r="C371">
        <v>3</v>
      </c>
      <c r="D371" t="s">
        <v>59</v>
      </c>
      <c r="E371">
        <v>4</v>
      </c>
      <c r="F371" t="s">
        <v>241</v>
      </c>
      <c r="G371" t="s">
        <v>241</v>
      </c>
      <c r="H371" t="s">
        <v>287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46297.655312499999</v>
      </c>
      <c r="P371" s="57">
        <v>46300.605127314811</v>
      </c>
      <c r="Q371">
        <v>69403267</v>
      </c>
      <c r="S371">
        <v>146137148354</v>
      </c>
      <c r="T371" t="s">
        <v>1648</v>
      </c>
      <c r="U371" t="s">
        <v>2593</v>
      </c>
      <c r="V371" t="s">
        <v>1649</v>
      </c>
      <c r="Z371">
        <v>110.294973</v>
      </c>
      <c r="AA371">
        <v>-7.453913</v>
      </c>
      <c r="AB371" t="s">
        <v>1650</v>
      </c>
      <c r="AC371" t="s">
        <v>235</v>
      </c>
      <c r="AL371" t="s">
        <v>217</v>
      </c>
      <c r="AM371" t="s">
        <v>1651</v>
      </c>
      <c r="AN371" t="s">
        <v>6</v>
      </c>
      <c r="AO371" s="57">
        <v>46063.663495370369</v>
      </c>
      <c r="AP371" s="57">
        <v>46300.625</v>
      </c>
      <c r="AR371" t="s">
        <v>218</v>
      </c>
      <c r="AS371" t="s">
        <v>219</v>
      </c>
      <c r="AT371" t="s">
        <v>230</v>
      </c>
      <c r="AU371">
        <v>20261005</v>
      </c>
      <c r="AV371" t="s">
        <v>221</v>
      </c>
      <c r="AW371" t="s">
        <v>880</v>
      </c>
      <c r="AX371" t="s">
        <v>222</v>
      </c>
      <c r="BA371" s="57">
        <v>46300.625</v>
      </c>
      <c r="BB371" t="s">
        <v>1651</v>
      </c>
      <c r="BC371">
        <v>2026</v>
      </c>
      <c r="BD371">
        <v>10</v>
      </c>
      <c r="BE371">
        <v>5</v>
      </c>
      <c r="BF371" s="6">
        <f t="shared" si="15"/>
        <v>46300</v>
      </c>
      <c r="BG371">
        <f t="shared" si="16"/>
        <v>-0.625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1002623165</v>
      </c>
      <c r="C372">
        <v>3</v>
      </c>
      <c r="D372" t="s">
        <v>59</v>
      </c>
      <c r="E372">
        <v>4</v>
      </c>
      <c r="F372" t="s">
        <v>241</v>
      </c>
      <c r="G372" t="s">
        <v>241</v>
      </c>
      <c r="H372" t="s">
        <v>287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46300.699016203704</v>
      </c>
      <c r="P372" s="57">
        <v>46303.498483796298</v>
      </c>
      <c r="Q372">
        <v>69404579</v>
      </c>
      <c r="S372">
        <v>146137148364</v>
      </c>
      <c r="T372" t="s">
        <v>2588</v>
      </c>
      <c r="U372" t="s">
        <v>2589</v>
      </c>
      <c r="V372" t="s">
        <v>2590</v>
      </c>
      <c r="Z372">
        <v>110.18037881659799</v>
      </c>
      <c r="AA372">
        <v>-7.4892017508885802</v>
      </c>
      <c r="AB372" t="s">
        <v>2591</v>
      </c>
      <c r="AC372" t="s">
        <v>235</v>
      </c>
      <c r="AL372" t="s">
        <v>217</v>
      </c>
      <c r="AM372" t="s">
        <v>2592</v>
      </c>
      <c r="AN372" t="s">
        <v>6</v>
      </c>
      <c r="AO372" s="57">
        <v>46152.726238425923</v>
      </c>
      <c r="AP372" s="57">
        <v>46302.333333333336</v>
      </c>
      <c r="AR372" t="s">
        <v>218</v>
      </c>
      <c r="AS372" t="s">
        <v>219</v>
      </c>
      <c r="AT372" t="s">
        <v>230</v>
      </c>
      <c r="AU372">
        <v>20261008</v>
      </c>
      <c r="AV372" t="s">
        <v>221</v>
      </c>
      <c r="AW372" t="s">
        <v>875</v>
      </c>
      <c r="AX372" t="s">
        <v>222</v>
      </c>
      <c r="BA372" s="57">
        <v>46302.333333333336</v>
      </c>
      <c r="BB372" t="s">
        <v>2592</v>
      </c>
      <c r="BC372">
        <v>2026</v>
      </c>
      <c r="BD372">
        <v>10</v>
      </c>
      <c r="BE372">
        <v>8</v>
      </c>
      <c r="BF372" s="6">
        <f t="shared" si="15"/>
        <v>46303</v>
      </c>
      <c r="BG372">
        <f t="shared" si="16"/>
        <v>0.66666666666424135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1002623325</v>
      </c>
      <c r="C373">
        <v>3</v>
      </c>
      <c r="D373" t="s">
        <v>59</v>
      </c>
      <c r="E373">
        <v>4</v>
      </c>
      <c r="F373" t="s">
        <v>241</v>
      </c>
      <c r="G373" t="s">
        <v>241</v>
      </c>
      <c r="H373" t="s">
        <v>287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46300.819212962961</v>
      </c>
      <c r="P373" s="57">
        <v>46301.529409722221</v>
      </c>
      <c r="Q373">
        <v>69404646</v>
      </c>
      <c r="S373">
        <v>146137148366</v>
      </c>
      <c r="T373" t="s">
        <v>2594</v>
      </c>
      <c r="U373" t="s">
        <v>2595</v>
      </c>
      <c r="V373" t="s">
        <v>2596</v>
      </c>
      <c r="Z373">
        <v>110.25817720000001</v>
      </c>
      <c r="AA373">
        <v>-7.3726548999999997</v>
      </c>
      <c r="AB373" t="s">
        <v>2597</v>
      </c>
      <c r="AC373" t="s">
        <v>235</v>
      </c>
      <c r="AL373" t="s">
        <v>217</v>
      </c>
      <c r="AM373" t="s">
        <v>2598</v>
      </c>
      <c r="AN373" t="s">
        <v>6</v>
      </c>
      <c r="AO373" s="57">
        <v>46152.819641203707</v>
      </c>
      <c r="AP373" s="57">
        <v>46303.333333333336</v>
      </c>
      <c r="AR373" t="s">
        <v>218</v>
      </c>
      <c r="AS373" t="s">
        <v>219</v>
      </c>
      <c r="AT373" t="s">
        <v>230</v>
      </c>
      <c r="AU373">
        <v>20261006</v>
      </c>
      <c r="AV373" t="s">
        <v>221</v>
      </c>
      <c r="AW373" t="s">
        <v>923</v>
      </c>
      <c r="AX373" t="s">
        <v>222</v>
      </c>
      <c r="BA373" s="57">
        <v>46303.333333333336</v>
      </c>
      <c r="BB373" t="s">
        <v>2598</v>
      </c>
      <c r="BC373">
        <v>2026</v>
      </c>
      <c r="BD373">
        <v>10</v>
      </c>
      <c r="BE373">
        <v>6</v>
      </c>
      <c r="BF373" s="6">
        <f t="shared" si="15"/>
        <v>46301</v>
      </c>
      <c r="BG373">
        <f t="shared" si="16"/>
        <v>-2.3333333333357587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1002625186</v>
      </c>
      <c r="C374">
        <v>3</v>
      </c>
      <c r="D374" t="s">
        <v>59</v>
      </c>
      <c r="E374">
        <v>4</v>
      </c>
      <c r="F374" t="s">
        <v>241</v>
      </c>
      <c r="G374" t="s">
        <v>241</v>
      </c>
      <c r="H374" t="s">
        <v>287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46301.793553240743</v>
      </c>
      <c r="P374" s="57">
        <v>46302.534212962964</v>
      </c>
      <c r="Q374">
        <v>69405397</v>
      </c>
      <c r="S374">
        <v>146137148389</v>
      </c>
      <c r="T374" t="s">
        <v>3212</v>
      </c>
      <c r="U374" t="s">
        <v>3213</v>
      </c>
      <c r="V374" t="s">
        <v>3214</v>
      </c>
      <c r="Z374">
        <v>110.26969561138201</v>
      </c>
      <c r="AA374">
        <v>-7.4568866252958701</v>
      </c>
      <c r="AB374" t="s">
        <v>3215</v>
      </c>
      <c r="AC374" t="s">
        <v>235</v>
      </c>
      <c r="AL374" t="s">
        <v>217</v>
      </c>
      <c r="AM374" t="s">
        <v>3216</v>
      </c>
      <c r="AN374" t="s">
        <v>6</v>
      </c>
      <c r="AO374" s="57">
        <v>46183.799340277779</v>
      </c>
      <c r="AP374" s="57">
        <v>46302.625</v>
      </c>
      <c r="AR374" t="s">
        <v>218</v>
      </c>
      <c r="AS374" t="s">
        <v>219</v>
      </c>
      <c r="AT374" t="s">
        <v>230</v>
      </c>
      <c r="AU374">
        <v>20261007</v>
      </c>
      <c r="AV374" t="s">
        <v>221</v>
      </c>
      <c r="AW374" t="s">
        <v>877</v>
      </c>
      <c r="AX374" t="s">
        <v>222</v>
      </c>
      <c r="BA374" s="57">
        <v>46302.625</v>
      </c>
      <c r="BB374" t="s">
        <v>3216</v>
      </c>
      <c r="BC374">
        <v>2026</v>
      </c>
      <c r="BD374">
        <v>10</v>
      </c>
      <c r="BE374">
        <v>7</v>
      </c>
      <c r="BF374" s="6">
        <f t="shared" si="15"/>
        <v>46302</v>
      </c>
      <c r="BG374">
        <f t="shared" si="16"/>
        <v>-0.625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1002623409</v>
      </c>
      <c r="C375">
        <v>3</v>
      </c>
      <c r="D375" t="s">
        <v>59</v>
      </c>
      <c r="E375">
        <v>4</v>
      </c>
      <c r="F375" t="s">
        <v>241</v>
      </c>
      <c r="G375" t="s">
        <v>241</v>
      </c>
      <c r="H375" t="s">
        <v>287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46301.35193287037</v>
      </c>
      <c r="P375" s="57">
        <v>46302.674479166664</v>
      </c>
      <c r="Q375">
        <v>69404680</v>
      </c>
      <c r="S375">
        <v>146137148367</v>
      </c>
      <c r="T375" t="s">
        <v>3217</v>
      </c>
      <c r="U375" t="s">
        <v>3218</v>
      </c>
      <c r="V375" t="s">
        <v>3219</v>
      </c>
      <c r="Z375">
        <v>110.21842599999999</v>
      </c>
      <c r="AA375">
        <v>-7.4423370000000002</v>
      </c>
      <c r="AB375" t="s">
        <v>3220</v>
      </c>
      <c r="AC375" t="s">
        <v>235</v>
      </c>
      <c r="AL375" t="s">
        <v>217</v>
      </c>
      <c r="AM375" t="s">
        <v>3221</v>
      </c>
      <c r="AN375" t="s">
        <v>6</v>
      </c>
      <c r="AO375" s="57">
        <v>46183.361655092594</v>
      </c>
      <c r="AP375" s="57">
        <v>46303.333333333336</v>
      </c>
      <c r="AR375" t="s">
        <v>218</v>
      </c>
      <c r="AS375" t="s">
        <v>219</v>
      </c>
      <c r="AT375" t="s">
        <v>230</v>
      </c>
      <c r="AU375">
        <v>20261007</v>
      </c>
      <c r="AV375" t="s">
        <v>221</v>
      </c>
      <c r="AW375" t="s">
        <v>881</v>
      </c>
      <c r="AX375" t="s">
        <v>222</v>
      </c>
      <c r="BA375" s="57">
        <v>46303.333333333336</v>
      </c>
      <c r="BB375" t="s">
        <v>3221</v>
      </c>
      <c r="BC375">
        <v>2026</v>
      </c>
      <c r="BD375">
        <v>10</v>
      </c>
      <c r="BE375">
        <v>7</v>
      </c>
      <c r="BF375" s="6">
        <f t="shared" si="15"/>
        <v>46302</v>
      </c>
      <c r="BG375">
        <f t="shared" si="16"/>
        <v>-1.3333333333357587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1002623818</v>
      </c>
      <c r="C376">
        <v>3</v>
      </c>
      <c r="D376" t="s">
        <v>59</v>
      </c>
      <c r="E376">
        <v>4</v>
      </c>
      <c r="F376" t="s">
        <v>241</v>
      </c>
      <c r="G376" t="s">
        <v>241</v>
      </c>
      <c r="H376" t="s">
        <v>287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46301.435115740744</v>
      </c>
      <c r="P376" s="57">
        <v>46304.67459490741</v>
      </c>
      <c r="Q376">
        <v>69404831</v>
      </c>
      <c r="S376">
        <v>146137148372</v>
      </c>
      <c r="T376" t="s">
        <v>3226</v>
      </c>
      <c r="U376" t="s">
        <v>3227</v>
      </c>
      <c r="V376" t="s">
        <v>3228</v>
      </c>
      <c r="Z376">
        <v>110.17979390000001</v>
      </c>
      <c r="AA376">
        <v>-7.4886838999999998</v>
      </c>
      <c r="AB376" t="s">
        <v>3229</v>
      </c>
      <c r="AC376" t="s">
        <v>235</v>
      </c>
      <c r="AL376" t="s">
        <v>217</v>
      </c>
      <c r="AM376" t="s">
        <v>3230</v>
      </c>
      <c r="AN376" t="s">
        <v>6</v>
      </c>
      <c r="AO376" s="57">
        <v>46183.444699074076</v>
      </c>
      <c r="AP376" s="57">
        <v>46303.333333333336</v>
      </c>
      <c r="AQ376" t="s">
        <v>838</v>
      </c>
      <c r="AR376" t="s">
        <v>218</v>
      </c>
      <c r="AS376" t="s">
        <v>219</v>
      </c>
      <c r="AT376" t="s">
        <v>230</v>
      </c>
      <c r="AU376">
        <v>20261009</v>
      </c>
      <c r="AV376" t="s">
        <v>221</v>
      </c>
      <c r="AW376" t="s">
        <v>923</v>
      </c>
      <c r="AX376" t="s">
        <v>222</v>
      </c>
      <c r="BA376" s="57">
        <v>46303.333333333336</v>
      </c>
      <c r="BB376" t="s">
        <v>3230</v>
      </c>
      <c r="BC376">
        <v>2026</v>
      </c>
      <c r="BD376">
        <v>10</v>
      </c>
      <c r="BE376">
        <v>9</v>
      </c>
      <c r="BF376" s="6">
        <f t="shared" si="15"/>
        <v>46304</v>
      </c>
      <c r="BG376">
        <f t="shared" si="16"/>
        <v>0.66666666666424135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1002623555</v>
      </c>
      <c r="C377">
        <v>3</v>
      </c>
      <c r="D377" t="s">
        <v>59</v>
      </c>
      <c r="E377">
        <v>4</v>
      </c>
      <c r="F377" t="s">
        <v>241</v>
      </c>
      <c r="G377" t="s">
        <v>241</v>
      </c>
      <c r="H377" t="s">
        <v>287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46301.385127314818</v>
      </c>
      <c r="P377" s="57">
        <v>46303.397962962961</v>
      </c>
      <c r="Q377">
        <v>69404729</v>
      </c>
      <c r="S377">
        <v>146137148369</v>
      </c>
      <c r="T377" t="s">
        <v>3222</v>
      </c>
      <c r="U377" t="s">
        <v>2589</v>
      </c>
      <c r="V377" t="s">
        <v>3223</v>
      </c>
      <c r="Z377">
        <v>110.17979390000001</v>
      </c>
      <c r="AA377">
        <v>-7.4886838999999998</v>
      </c>
      <c r="AB377" t="s">
        <v>3224</v>
      </c>
      <c r="AC377" t="s">
        <v>235</v>
      </c>
      <c r="AL377" t="s">
        <v>217</v>
      </c>
      <c r="AM377" t="s">
        <v>3225</v>
      </c>
      <c r="AN377" t="s">
        <v>6</v>
      </c>
      <c r="AO377" s="57">
        <v>46183.392407407409</v>
      </c>
      <c r="AP377" s="57">
        <v>46303.333333333336</v>
      </c>
      <c r="AR377" t="s">
        <v>218</v>
      </c>
      <c r="AS377" t="s">
        <v>219</v>
      </c>
      <c r="AT377" t="s">
        <v>230</v>
      </c>
      <c r="AU377">
        <v>20261008</v>
      </c>
      <c r="AV377" t="s">
        <v>221</v>
      </c>
      <c r="AW377" t="s">
        <v>875</v>
      </c>
      <c r="AX377" t="s">
        <v>222</v>
      </c>
      <c r="BA377" s="57">
        <v>46303.333333333336</v>
      </c>
      <c r="BB377" t="s">
        <v>3225</v>
      </c>
      <c r="BC377">
        <v>2026</v>
      </c>
      <c r="BD377">
        <v>10</v>
      </c>
      <c r="BE377">
        <v>8</v>
      </c>
      <c r="BF377" s="6">
        <f t="shared" si="15"/>
        <v>46303</v>
      </c>
      <c r="BG377">
        <f t="shared" si="16"/>
        <v>-0.33333333333575865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1002623514</v>
      </c>
      <c r="C378">
        <v>3</v>
      </c>
      <c r="D378" t="s">
        <v>59</v>
      </c>
      <c r="E378">
        <v>4</v>
      </c>
      <c r="F378" t="s">
        <v>241</v>
      </c>
      <c r="G378" t="s">
        <v>241</v>
      </c>
      <c r="H378" t="s">
        <v>287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46301.378171296295</v>
      </c>
      <c r="P378" s="57">
        <v>46303.301898148151</v>
      </c>
      <c r="Q378">
        <v>69404702</v>
      </c>
      <c r="S378">
        <v>146137148368</v>
      </c>
      <c r="T378" t="s">
        <v>3231</v>
      </c>
      <c r="U378" t="s">
        <v>3232</v>
      </c>
      <c r="V378" t="s">
        <v>3233</v>
      </c>
      <c r="Z378">
        <v>110.31117190000001</v>
      </c>
      <c r="AA378">
        <v>-7.3703938999999998</v>
      </c>
      <c r="AB378" t="s">
        <v>3234</v>
      </c>
      <c r="AC378" t="s">
        <v>235</v>
      </c>
      <c r="AL378" t="s">
        <v>217</v>
      </c>
      <c r="AM378" t="s">
        <v>3235</v>
      </c>
      <c r="AN378" t="s">
        <v>6</v>
      </c>
      <c r="AO378" s="57">
        <v>46183.392407407409</v>
      </c>
      <c r="AP378" s="57">
        <v>46303.333333333336</v>
      </c>
      <c r="AR378" t="s">
        <v>218</v>
      </c>
      <c r="AS378" t="s">
        <v>219</v>
      </c>
      <c r="AT378" t="s">
        <v>230</v>
      </c>
      <c r="AU378">
        <v>20261008</v>
      </c>
      <c r="AV378" t="s">
        <v>221</v>
      </c>
      <c r="AW378" t="s">
        <v>877</v>
      </c>
      <c r="AX378" t="s">
        <v>222</v>
      </c>
      <c r="BA378" s="57">
        <v>46303.333333333336</v>
      </c>
      <c r="BB378" t="s">
        <v>3235</v>
      </c>
      <c r="BC378">
        <v>2026</v>
      </c>
      <c r="BD378">
        <v>10</v>
      </c>
      <c r="BE378">
        <v>8</v>
      </c>
      <c r="BF378" s="6">
        <f t="shared" si="15"/>
        <v>46303</v>
      </c>
      <c r="BG378">
        <f t="shared" si="16"/>
        <v>-0.33333333333575865</v>
      </c>
      <c r="BH378" t="str">
        <f t="shared" si="17"/>
        <v>COMPLY</v>
      </c>
      <c r="BI378" t="e">
        <f>VLOOKUP(H378,Sheet2!$A$1:$B$270,2,FALSE)</f>
        <v>#N/A</v>
      </c>
    </row>
    <row r="379" spans="1:61">
      <c r="A379">
        <v>378</v>
      </c>
      <c r="B379">
        <v>1002625567</v>
      </c>
      <c r="C379">
        <v>3</v>
      </c>
      <c r="D379" t="s">
        <v>59</v>
      </c>
      <c r="E379">
        <v>4</v>
      </c>
      <c r="F379" t="s">
        <v>241</v>
      </c>
      <c r="G379" t="s">
        <v>241</v>
      </c>
      <c r="H379" t="s">
        <v>287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46302.426168981481</v>
      </c>
      <c r="P379" s="57">
        <v>46304.622824074075</v>
      </c>
      <c r="Q379">
        <v>69405555</v>
      </c>
      <c r="S379">
        <v>146137147850</v>
      </c>
      <c r="T379" t="s">
        <v>3846</v>
      </c>
      <c r="U379" t="s">
        <v>3847</v>
      </c>
      <c r="V379" t="s">
        <v>3848</v>
      </c>
      <c r="Z379">
        <v>110.27014250000001</v>
      </c>
      <c r="AA379">
        <v>-7.4568890000000003</v>
      </c>
      <c r="AB379" t="s">
        <v>3849</v>
      </c>
      <c r="AC379" t="s">
        <v>235</v>
      </c>
      <c r="AL379" t="s">
        <v>217</v>
      </c>
      <c r="AM379" t="s">
        <v>3828</v>
      </c>
      <c r="AN379" t="s">
        <v>6</v>
      </c>
      <c r="AO379" s="57">
        <v>46213.434340277781</v>
      </c>
      <c r="AP379" s="57">
        <v>46303.625</v>
      </c>
      <c r="AR379" t="s">
        <v>218</v>
      </c>
      <c r="AS379" t="s">
        <v>219</v>
      </c>
      <c r="AT379" t="s">
        <v>230</v>
      </c>
      <c r="AU379">
        <v>20261009</v>
      </c>
      <c r="AV379" t="s">
        <v>221</v>
      </c>
      <c r="AW379" t="s">
        <v>876</v>
      </c>
      <c r="AX379" t="s">
        <v>222</v>
      </c>
      <c r="BA379" s="57">
        <v>46303.625</v>
      </c>
      <c r="BB379" t="s">
        <v>3828</v>
      </c>
      <c r="BC379">
        <v>2026</v>
      </c>
      <c r="BD379">
        <v>10</v>
      </c>
      <c r="BE379">
        <v>9</v>
      </c>
      <c r="BF379" s="6">
        <f t="shared" si="15"/>
        <v>46304</v>
      </c>
      <c r="BG379">
        <f t="shared" si="16"/>
        <v>0.375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1002625778</v>
      </c>
      <c r="C380">
        <v>3</v>
      </c>
      <c r="D380" t="s">
        <v>59</v>
      </c>
      <c r="E380">
        <v>4</v>
      </c>
      <c r="F380" t="s">
        <v>241</v>
      </c>
      <c r="G380" t="s">
        <v>241</v>
      </c>
      <c r="H380" t="s">
        <v>287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46302.468518518515</v>
      </c>
      <c r="P380" s="57">
        <v>46303.705138888887</v>
      </c>
      <c r="Q380">
        <v>69405685</v>
      </c>
      <c r="S380">
        <v>146137148391</v>
      </c>
      <c r="T380" t="s">
        <v>3850</v>
      </c>
      <c r="U380" t="s">
        <v>3851</v>
      </c>
      <c r="V380" t="s">
        <v>3852</v>
      </c>
      <c r="Z380">
        <v>110.215808506835</v>
      </c>
      <c r="AA380">
        <v>-7.48061104355887</v>
      </c>
      <c r="AB380" t="s">
        <v>3853</v>
      </c>
      <c r="AC380" t="s">
        <v>235</v>
      </c>
      <c r="AL380" t="s">
        <v>217</v>
      </c>
      <c r="AM380" t="s">
        <v>3854</v>
      </c>
      <c r="AN380" t="s">
        <v>6</v>
      </c>
      <c r="AO380" s="57">
        <v>46213.475960648146</v>
      </c>
      <c r="AP380" s="57">
        <v>46303.625</v>
      </c>
      <c r="AR380" t="s">
        <v>218</v>
      </c>
      <c r="AS380" t="s">
        <v>219</v>
      </c>
      <c r="AT380" t="s">
        <v>230</v>
      </c>
      <c r="AU380">
        <v>20261008</v>
      </c>
      <c r="AV380" t="s">
        <v>221</v>
      </c>
      <c r="AW380" t="s">
        <v>880</v>
      </c>
      <c r="AX380" t="s">
        <v>222</v>
      </c>
      <c r="BA380" s="57">
        <v>46303.625</v>
      </c>
      <c r="BB380" t="s">
        <v>3854</v>
      </c>
      <c r="BC380">
        <v>2026</v>
      </c>
      <c r="BD380">
        <v>10</v>
      </c>
      <c r="BE380">
        <v>8</v>
      </c>
      <c r="BF380" s="6">
        <f t="shared" si="15"/>
        <v>46303</v>
      </c>
      <c r="BG380">
        <f t="shared" si="16"/>
        <v>-0.625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1002625468</v>
      </c>
      <c r="C381">
        <v>3</v>
      </c>
      <c r="D381" t="s">
        <v>59</v>
      </c>
      <c r="E381">
        <v>4</v>
      </c>
      <c r="F381" t="s">
        <v>241</v>
      </c>
      <c r="G381" t="s">
        <v>241</v>
      </c>
      <c r="H381" t="s">
        <v>287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46302.40179398148</v>
      </c>
      <c r="P381" s="57">
        <v>46302.560069444444</v>
      </c>
      <c r="Q381">
        <v>69405511</v>
      </c>
      <c r="S381">
        <v>146137148395</v>
      </c>
      <c r="T381" t="s">
        <v>3841</v>
      </c>
      <c r="U381" t="s">
        <v>3842</v>
      </c>
      <c r="V381" t="s">
        <v>3843</v>
      </c>
      <c r="Z381">
        <v>110.21995149999999</v>
      </c>
      <c r="AA381">
        <v>-7.4612498999999897</v>
      </c>
      <c r="AB381" t="s">
        <v>3844</v>
      </c>
      <c r="AC381" t="s">
        <v>235</v>
      </c>
      <c r="AL381" t="s">
        <v>217</v>
      </c>
      <c r="AM381" t="s">
        <v>3845</v>
      </c>
      <c r="AN381" t="s">
        <v>6</v>
      </c>
      <c r="AO381" s="57">
        <v>46213.402939814812</v>
      </c>
      <c r="AP381" s="57">
        <v>46303.625</v>
      </c>
      <c r="AR381" t="s">
        <v>218</v>
      </c>
      <c r="AS381" t="s">
        <v>219</v>
      </c>
      <c r="AT381" t="s">
        <v>230</v>
      </c>
      <c r="AU381">
        <v>20261007</v>
      </c>
      <c r="AV381" t="s">
        <v>221</v>
      </c>
      <c r="AW381" t="s">
        <v>877</v>
      </c>
      <c r="AX381" t="s">
        <v>222</v>
      </c>
      <c r="BA381" s="57">
        <v>46303.625</v>
      </c>
      <c r="BB381" t="s">
        <v>3845</v>
      </c>
      <c r="BC381">
        <v>2026</v>
      </c>
      <c r="BD381">
        <v>10</v>
      </c>
      <c r="BE381">
        <v>7</v>
      </c>
      <c r="BF381" s="6">
        <f t="shared" si="15"/>
        <v>46302</v>
      </c>
      <c r="BG381">
        <f t="shared" si="16"/>
        <v>-1.625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1002628289</v>
      </c>
      <c r="C382">
        <v>3</v>
      </c>
      <c r="D382" t="s">
        <v>59</v>
      </c>
      <c r="E382">
        <v>4</v>
      </c>
      <c r="F382" t="s">
        <v>241</v>
      </c>
      <c r="G382" t="s">
        <v>241</v>
      </c>
      <c r="H382" t="s">
        <v>287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46303.684421296297</v>
      </c>
      <c r="P382" s="57">
        <v>46307.493344907409</v>
      </c>
      <c r="Q382">
        <v>69406768</v>
      </c>
      <c r="S382">
        <v>146137148416</v>
      </c>
      <c r="T382" t="s">
        <v>4518</v>
      </c>
      <c r="U382" t="s">
        <v>4519</v>
      </c>
      <c r="V382" t="s">
        <v>4520</v>
      </c>
      <c r="Z382">
        <v>110.185754</v>
      </c>
      <c r="AA382">
        <v>-7.4937820000000004</v>
      </c>
      <c r="AB382" t="s">
        <v>4521</v>
      </c>
      <c r="AC382" t="s">
        <v>235</v>
      </c>
      <c r="AL382" t="s">
        <v>217</v>
      </c>
      <c r="AM382" t="s">
        <v>4522</v>
      </c>
      <c r="AN382" t="s">
        <v>6</v>
      </c>
      <c r="AO382" s="57">
        <v>46244.694594907407</v>
      </c>
      <c r="AP382" s="57">
        <v>46306.333333333336</v>
      </c>
      <c r="AQ382" t="s">
        <v>841</v>
      </c>
      <c r="AR382" t="s">
        <v>218</v>
      </c>
      <c r="AS382" t="s">
        <v>219</v>
      </c>
      <c r="AT382" t="s">
        <v>230</v>
      </c>
      <c r="AU382">
        <v>20261012</v>
      </c>
      <c r="AV382" t="s">
        <v>221</v>
      </c>
      <c r="AW382" t="s">
        <v>886</v>
      </c>
      <c r="AX382" t="s">
        <v>222</v>
      </c>
      <c r="BA382" s="57">
        <v>46306.333333333336</v>
      </c>
      <c r="BB382" t="s">
        <v>4522</v>
      </c>
      <c r="BC382">
        <v>2026</v>
      </c>
      <c r="BD382">
        <v>10</v>
      </c>
      <c r="BE382">
        <v>12</v>
      </c>
      <c r="BF382" s="6">
        <f t="shared" si="15"/>
        <v>46307</v>
      </c>
      <c r="BG382">
        <f t="shared" si="16"/>
        <v>0.66666666666424135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1002627467</v>
      </c>
      <c r="C383">
        <v>3</v>
      </c>
      <c r="D383" t="s">
        <v>59</v>
      </c>
      <c r="E383">
        <v>4</v>
      </c>
      <c r="F383" t="s">
        <v>241</v>
      </c>
      <c r="G383" t="s">
        <v>241</v>
      </c>
      <c r="H383" t="s">
        <v>287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46303.449074074073</v>
      </c>
      <c r="P383" s="57">
        <v>46304.584918981483</v>
      </c>
      <c r="Q383">
        <v>69406368</v>
      </c>
      <c r="S383">
        <v>146137148410</v>
      </c>
      <c r="T383" t="s">
        <v>4513</v>
      </c>
      <c r="U383" t="s">
        <v>4514</v>
      </c>
      <c r="V383" t="s">
        <v>4515</v>
      </c>
      <c r="Z383">
        <v>110.215504761039</v>
      </c>
      <c r="AA383">
        <v>-7.4806413225241499</v>
      </c>
      <c r="AB383" t="s">
        <v>4516</v>
      </c>
      <c r="AC383" t="s">
        <v>235</v>
      </c>
      <c r="AL383" t="s">
        <v>217</v>
      </c>
      <c r="AM383" t="s">
        <v>4517</v>
      </c>
      <c r="AN383" t="s">
        <v>6</v>
      </c>
      <c r="AO383" s="57">
        <v>46244.476064814815</v>
      </c>
      <c r="AP383" s="57">
        <v>46305.458333333336</v>
      </c>
      <c r="AR383" t="s">
        <v>218</v>
      </c>
      <c r="AS383" t="s">
        <v>219</v>
      </c>
      <c r="AT383" t="s">
        <v>230</v>
      </c>
      <c r="AU383">
        <v>20261009</v>
      </c>
      <c r="AV383" t="s">
        <v>221</v>
      </c>
      <c r="AW383" t="s">
        <v>880</v>
      </c>
      <c r="AX383" t="s">
        <v>222</v>
      </c>
      <c r="BA383" s="57">
        <v>46305.458333333336</v>
      </c>
      <c r="BB383" t="s">
        <v>4517</v>
      </c>
      <c r="BC383">
        <v>2026</v>
      </c>
      <c r="BD383">
        <v>10</v>
      </c>
      <c r="BE383">
        <v>9</v>
      </c>
      <c r="BF383" s="6">
        <f t="shared" si="15"/>
        <v>46304</v>
      </c>
      <c r="BG383">
        <f t="shared" si="16"/>
        <v>-1.4583333333357587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1002629417</v>
      </c>
      <c r="C384">
        <v>3</v>
      </c>
      <c r="D384" t="s">
        <v>59</v>
      </c>
      <c r="E384">
        <v>4</v>
      </c>
      <c r="F384" t="s">
        <v>241</v>
      </c>
      <c r="G384" t="s">
        <v>241</v>
      </c>
      <c r="H384" t="s">
        <v>287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46304.469918981478</v>
      </c>
      <c r="P384" s="57">
        <v>46307.563159722224</v>
      </c>
      <c r="Q384">
        <v>69407198</v>
      </c>
      <c r="S384">
        <v>146137148426</v>
      </c>
      <c r="T384" t="s">
        <v>4986</v>
      </c>
      <c r="U384" t="s">
        <v>4987</v>
      </c>
      <c r="V384" t="s">
        <v>4988</v>
      </c>
      <c r="Z384">
        <v>110.2758491</v>
      </c>
      <c r="AA384">
        <v>-7.4263943000000001</v>
      </c>
      <c r="AB384" t="s">
        <v>4989</v>
      </c>
      <c r="AC384" t="s">
        <v>235</v>
      </c>
      <c r="AL384" t="s">
        <v>217</v>
      </c>
      <c r="AM384" t="s">
        <v>4990</v>
      </c>
      <c r="AN384" t="s">
        <v>6</v>
      </c>
      <c r="AO384" s="57">
        <v>46275.47583333333</v>
      </c>
      <c r="AP384" s="57">
        <v>46307.333333333336</v>
      </c>
      <c r="AR384" t="s">
        <v>218</v>
      </c>
      <c r="AS384" t="s">
        <v>219</v>
      </c>
      <c r="AT384" t="s">
        <v>230</v>
      </c>
      <c r="AU384">
        <v>20261012</v>
      </c>
      <c r="AV384" t="s">
        <v>221</v>
      </c>
      <c r="AW384" t="s">
        <v>875</v>
      </c>
      <c r="AX384" t="s">
        <v>222</v>
      </c>
      <c r="BA384" s="57">
        <v>46307.333333333336</v>
      </c>
      <c r="BB384" t="s">
        <v>4990</v>
      </c>
      <c r="BC384">
        <v>2026</v>
      </c>
      <c r="BD384">
        <v>10</v>
      </c>
      <c r="BE384">
        <v>12</v>
      </c>
      <c r="BF384" s="6">
        <f t="shared" si="15"/>
        <v>46307</v>
      </c>
      <c r="BG384">
        <f t="shared" si="16"/>
        <v>-0.33333333333575865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1002632805</v>
      </c>
      <c r="C385">
        <v>3</v>
      </c>
      <c r="D385" t="s">
        <v>59</v>
      </c>
      <c r="E385">
        <v>4</v>
      </c>
      <c r="F385" t="s">
        <v>241</v>
      </c>
      <c r="G385" t="s">
        <v>241</v>
      </c>
      <c r="H385" t="s">
        <v>287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46307.528865740744</v>
      </c>
      <c r="P385" s="57">
        <v>46308.572777777779</v>
      </c>
      <c r="Q385">
        <v>69408592</v>
      </c>
      <c r="S385">
        <v>146137148452</v>
      </c>
      <c r="T385" t="s">
        <v>5862</v>
      </c>
      <c r="U385" t="s">
        <v>5863</v>
      </c>
      <c r="V385" t="s">
        <v>5864</v>
      </c>
      <c r="Z385">
        <v>110.26288839999999</v>
      </c>
      <c r="AA385">
        <v>-7.4429907000000002</v>
      </c>
      <c r="AB385" t="s">
        <v>5865</v>
      </c>
      <c r="AC385" t="s">
        <v>235</v>
      </c>
      <c r="AL385" t="s">
        <v>217</v>
      </c>
      <c r="AM385" t="s">
        <v>5866</v>
      </c>
      <c r="AN385" t="s">
        <v>6</v>
      </c>
      <c r="AO385" s="57">
        <v>46366.538518518515</v>
      </c>
      <c r="AP385" s="57">
        <v>46308.458333333336</v>
      </c>
      <c r="AR385" t="s">
        <v>218</v>
      </c>
      <c r="AS385" t="s">
        <v>219</v>
      </c>
      <c r="AT385" t="s">
        <v>230</v>
      </c>
      <c r="AU385">
        <v>20261013</v>
      </c>
      <c r="AV385" t="s">
        <v>221</v>
      </c>
      <c r="AW385" t="s">
        <v>880</v>
      </c>
      <c r="AX385" t="s">
        <v>222</v>
      </c>
      <c r="BA385" s="57">
        <v>46308.458333333336</v>
      </c>
      <c r="BB385" t="s">
        <v>5866</v>
      </c>
      <c r="BC385">
        <v>2026</v>
      </c>
      <c r="BD385">
        <v>10</v>
      </c>
      <c r="BE385">
        <v>13</v>
      </c>
      <c r="BF385" s="6">
        <f t="shared" si="15"/>
        <v>46308</v>
      </c>
      <c r="BG385">
        <f t="shared" si="16"/>
        <v>-0.45833333333575865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1002632314</v>
      </c>
      <c r="C386">
        <v>3</v>
      </c>
      <c r="D386" t="s">
        <v>59</v>
      </c>
      <c r="E386">
        <v>4</v>
      </c>
      <c r="F386" t="s">
        <v>241</v>
      </c>
      <c r="G386" t="s">
        <v>241</v>
      </c>
      <c r="H386" t="s">
        <v>287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46307.428182870368</v>
      </c>
      <c r="P386" s="57">
        <v>46308.727106481485</v>
      </c>
      <c r="Q386">
        <v>69408435</v>
      </c>
      <c r="S386">
        <v>146137148447</v>
      </c>
      <c r="T386" t="s">
        <v>4986</v>
      </c>
      <c r="U386" t="s">
        <v>4987</v>
      </c>
      <c r="V386" t="s">
        <v>5867</v>
      </c>
      <c r="Z386">
        <v>110.2758752</v>
      </c>
      <c r="AA386">
        <v>-7.4264716999999996</v>
      </c>
      <c r="AB386" t="s">
        <v>5868</v>
      </c>
      <c r="AC386" t="s">
        <v>235</v>
      </c>
      <c r="AL386" t="s">
        <v>217</v>
      </c>
      <c r="AM386" t="s">
        <v>5869</v>
      </c>
      <c r="AN386" t="s">
        <v>6</v>
      </c>
      <c r="AO386" s="57">
        <v>46366.434120370373</v>
      </c>
      <c r="AP386" s="57">
        <v>46308.333333333336</v>
      </c>
      <c r="AR386" t="s">
        <v>218</v>
      </c>
      <c r="AS386" t="s">
        <v>219</v>
      </c>
      <c r="AT386" t="s">
        <v>230</v>
      </c>
      <c r="AU386">
        <v>20261013</v>
      </c>
      <c r="AV386" t="s">
        <v>221</v>
      </c>
      <c r="AW386" t="s">
        <v>875</v>
      </c>
      <c r="AX386" t="s">
        <v>222</v>
      </c>
      <c r="BA386" s="57">
        <v>46308.333333333336</v>
      </c>
      <c r="BB386" t="s">
        <v>5869</v>
      </c>
      <c r="BC386">
        <v>2026</v>
      </c>
      <c r="BD386">
        <v>10</v>
      </c>
      <c r="BE386">
        <v>13</v>
      </c>
      <c r="BF386" s="6">
        <f t="shared" ref="BF386:BF449" si="18">DATE(BC386,BD386,BE386)</f>
        <v>46308</v>
      </c>
      <c r="BG386">
        <f t="shared" ref="BG386:BG449" si="19">BF386-BA386</f>
        <v>-0.33333333333575865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1002633718</v>
      </c>
      <c r="C387">
        <v>3</v>
      </c>
      <c r="D387" t="s">
        <v>59</v>
      </c>
      <c r="E387">
        <v>4</v>
      </c>
      <c r="F387" t="s">
        <v>241</v>
      </c>
      <c r="G387" t="s">
        <v>241</v>
      </c>
      <c r="H387" t="s">
        <v>287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46307.711562500001</v>
      </c>
      <c r="P387" s="57">
        <v>46308.613969907405</v>
      </c>
      <c r="Q387">
        <v>69408904</v>
      </c>
      <c r="S387">
        <v>146137148458</v>
      </c>
      <c r="T387" t="s">
        <v>5870</v>
      </c>
      <c r="U387" t="s">
        <v>5871</v>
      </c>
      <c r="V387" t="s">
        <v>5872</v>
      </c>
      <c r="Z387">
        <v>110.18626</v>
      </c>
      <c r="AA387">
        <v>-7.5387560000000002</v>
      </c>
      <c r="AB387" t="s">
        <v>5873</v>
      </c>
      <c r="AC387" t="s">
        <v>235</v>
      </c>
      <c r="AL387" t="s">
        <v>217</v>
      </c>
      <c r="AM387" t="s">
        <v>5874</v>
      </c>
      <c r="AN387" t="s">
        <v>6</v>
      </c>
      <c r="AO387" s="57">
        <v>46366.716041666667</v>
      </c>
      <c r="AP387" s="57">
        <v>46308.625</v>
      </c>
      <c r="AR387" t="s">
        <v>218</v>
      </c>
      <c r="AS387" t="s">
        <v>219</v>
      </c>
      <c r="AT387" t="s">
        <v>230</v>
      </c>
      <c r="AU387">
        <v>20261013</v>
      </c>
      <c r="AV387" t="s">
        <v>221</v>
      </c>
      <c r="AW387" t="s">
        <v>875</v>
      </c>
      <c r="AX387" t="s">
        <v>222</v>
      </c>
      <c r="BA387" s="57">
        <v>46308.625</v>
      </c>
      <c r="BB387" t="s">
        <v>5874</v>
      </c>
      <c r="BC387">
        <v>2026</v>
      </c>
      <c r="BD387">
        <v>10</v>
      </c>
      <c r="BE387">
        <v>13</v>
      </c>
      <c r="BF387" s="6">
        <f t="shared" si="18"/>
        <v>46308</v>
      </c>
      <c r="BG387">
        <f t="shared" si="19"/>
        <v>-0.625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1002635861</v>
      </c>
      <c r="C388">
        <v>3</v>
      </c>
      <c r="D388" t="s">
        <v>59</v>
      </c>
      <c r="E388">
        <v>4</v>
      </c>
      <c r="F388" t="s">
        <v>241</v>
      </c>
      <c r="G388" t="s">
        <v>241</v>
      </c>
      <c r="H388" t="s">
        <v>287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46308.789340277777</v>
      </c>
      <c r="P388" s="57">
        <v>46309.643206018518</v>
      </c>
      <c r="Q388">
        <v>69409728</v>
      </c>
      <c r="S388">
        <v>146137148469</v>
      </c>
      <c r="T388" t="s">
        <v>6638</v>
      </c>
      <c r="U388" t="s">
        <v>6639</v>
      </c>
      <c r="V388" t="s">
        <v>6640</v>
      </c>
      <c r="Z388">
        <v>110.2180082</v>
      </c>
      <c r="AA388">
        <v>-7.4548692000000001</v>
      </c>
      <c r="AB388" t="s">
        <v>6641</v>
      </c>
      <c r="AC388" t="s">
        <v>235</v>
      </c>
      <c r="AL388" t="s">
        <v>217</v>
      </c>
      <c r="AM388" t="s">
        <v>6605</v>
      </c>
      <c r="AN388" t="s">
        <v>6</v>
      </c>
      <c r="AO388" t="s">
        <v>6642</v>
      </c>
      <c r="AP388" s="57">
        <v>46309.625</v>
      </c>
      <c r="AR388" t="s">
        <v>218</v>
      </c>
      <c r="AS388" t="s">
        <v>219</v>
      </c>
      <c r="AT388" t="s">
        <v>230</v>
      </c>
      <c r="AU388">
        <v>20261014</v>
      </c>
      <c r="AV388" t="s">
        <v>221</v>
      </c>
      <c r="AW388" t="s">
        <v>877</v>
      </c>
      <c r="AX388" t="s">
        <v>222</v>
      </c>
      <c r="BA388" s="57">
        <v>46309.625</v>
      </c>
      <c r="BB388" t="s">
        <v>6605</v>
      </c>
      <c r="BC388">
        <v>2026</v>
      </c>
      <c r="BD388">
        <v>10</v>
      </c>
      <c r="BE388">
        <v>14</v>
      </c>
      <c r="BF388" s="6">
        <f t="shared" si="18"/>
        <v>46309</v>
      </c>
      <c r="BG388">
        <f t="shared" si="19"/>
        <v>-0.625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1002640383</v>
      </c>
      <c r="C389">
        <v>3</v>
      </c>
      <c r="D389" t="s">
        <v>59</v>
      </c>
      <c r="E389">
        <v>4</v>
      </c>
      <c r="F389" t="s">
        <v>241</v>
      </c>
      <c r="G389" t="s">
        <v>241</v>
      </c>
      <c r="H389" t="s">
        <v>287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46311.609490740739</v>
      </c>
      <c r="P389" s="57">
        <v>46312.546030092592</v>
      </c>
      <c r="Q389">
        <v>69411563</v>
      </c>
      <c r="S389">
        <v>146137148515</v>
      </c>
      <c r="T389" t="s">
        <v>8255</v>
      </c>
      <c r="U389" t="s">
        <v>8256</v>
      </c>
      <c r="V389" t="s">
        <v>8257</v>
      </c>
      <c r="Z389">
        <v>110.223035</v>
      </c>
      <c r="AA389">
        <v>-7.4366219999999998</v>
      </c>
      <c r="AB389" t="s">
        <v>8258</v>
      </c>
      <c r="AC389" t="s">
        <v>235</v>
      </c>
      <c r="AL389" t="s">
        <v>217</v>
      </c>
      <c r="AM389" t="s">
        <v>8259</v>
      </c>
      <c r="AN389" t="s">
        <v>6</v>
      </c>
      <c r="AO389" t="s">
        <v>8260</v>
      </c>
      <c r="AP389" s="57">
        <v>46312.458333333336</v>
      </c>
      <c r="AR389" t="s">
        <v>218</v>
      </c>
      <c r="AS389" t="s">
        <v>219</v>
      </c>
      <c r="AT389" t="s">
        <v>230</v>
      </c>
      <c r="AU389">
        <v>20261017</v>
      </c>
      <c r="AV389" t="s">
        <v>221</v>
      </c>
      <c r="AW389" t="s">
        <v>2897</v>
      </c>
      <c r="AX389" t="s">
        <v>222</v>
      </c>
      <c r="BA389" s="57">
        <v>46312.458333333336</v>
      </c>
      <c r="BB389" t="s">
        <v>8259</v>
      </c>
      <c r="BC389">
        <v>2026</v>
      </c>
      <c r="BD389">
        <v>10</v>
      </c>
      <c r="BE389">
        <v>17</v>
      </c>
      <c r="BF389" s="6">
        <f t="shared" si="18"/>
        <v>46312</v>
      </c>
      <c r="BG389">
        <f t="shared" si="19"/>
        <v>-0.45833333333575865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1002639719</v>
      </c>
      <c r="C390">
        <v>3</v>
      </c>
      <c r="D390" t="s">
        <v>59</v>
      </c>
      <c r="E390">
        <v>4</v>
      </c>
      <c r="F390" t="s">
        <v>241</v>
      </c>
      <c r="G390" t="s">
        <v>241</v>
      </c>
      <c r="H390" t="s">
        <v>287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46311.436527777776</v>
      </c>
      <c r="P390" s="57">
        <v>46314.578009259261</v>
      </c>
      <c r="Q390">
        <v>69411263</v>
      </c>
      <c r="S390">
        <v>146137148498</v>
      </c>
      <c r="T390" t="s">
        <v>8261</v>
      </c>
      <c r="U390" t="s">
        <v>8262</v>
      </c>
      <c r="V390" t="s">
        <v>8263</v>
      </c>
      <c r="Z390">
        <v>110.164142</v>
      </c>
      <c r="AA390">
        <v>-7.4609240000000003</v>
      </c>
      <c r="AB390" t="s">
        <v>8264</v>
      </c>
      <c r="AC390" t="s">
        <v>235</v>
      </c>
      <c r="AL390" t="s">
        <v>217</v>
      </c>
      <c r="AM390" t="s">
        <v>8265</v>
      </c>
      <c r="AN390" t="s">
        <v>6</v>
      </c>
      <c r="AO390" t="s">
        <v>8266</v>
      </c>
      <c r="AP390" s="57">
        <v>46314.333333333336</v>
      </c>
      <c r="AR390" t="s">
        <v>218</v>
      </c>
      <c r="AS390" t="s">
        <v>219</v>
      </c>
      <c r="AT390" t="s">
        <v>230</v>
      </c>
      <c r="AU390">
        <v>20261019</v>
      </c>
      <c r="AV390" t="s">
        <v>221</v>
      </c>
      <c r="AW390" t="s">
        <v>2231</v>
      </c>
      <c r="AX390" t="s">
        <v>222</v>
      </c>
      <c r="BA390" s="57">
        <v>46314.333333333336</v>
      </c>
      <c r="BB390" t="s">
        <v>8265</v>
      </c>
      <c r="BC390">
        <v>2026</v>
      </c>
      <c r="BD390">
        <v>10</v>
      </c>
      <c r="BE390">
        <v>19</v>
      </c>
      <c r="BF390" s="6">
        <f t="shared" si="18"/>
        <v>46314</v>
      </c>
      <c r="BG390">
        <f t="shared" si="19"/>
        <v>-0.33333333333575865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1002644147</v>
      </c>
      <c r="C391">
        <v>3</v>
      </c>
      <c r="D391" t="s">
        <v>59</v>
      </c>
      <c r="E391">
        <v>4</v>
      </c>
      <c r="F391" t="s">
        <v>241</v>
      </c>
      <c r="G391" t="s">
        <v>241</v>
      </c>
      <c r="H391" t="s">
        <v>287</v>
      </c>
      <c r="I391" t="s">
        <v>212</v>
      </c>
      <c r="J391" t="s">
        <v>213</v>
      </c>
      <c r="K391" t="s">
        <v>149</v>
      </c>
      <c r="L391" t="s">
        <v>826</v>
      </c>
      <c r="M391" t="s">
        <v>76</v>
      </c>
      <c r="N391" t="s">
        <v>215</v>
      </c>
      <c r="O391" s="57">
        <v>46314.703935185185</v>
      </c>
      <c r="P391" s="57">
        <v>46315.507662037038</v>
      </c>
      <c r="Q391">
        <v>69413270</v>
      </c>
      <c r="R391">
        <v>2933150030</v>
      </c>
      <c r="S391">
        <v>146137148546</v>
      </c>
      <c r="T391" t="s">
        <v>9527</v>
      </c>
      <c r="U391" t="s">
        <v>9528</v>
      </c>
      <c r="V391" t="s">
        <v>9529</v>
      </c>
      <c r="Z391">
        <v>110.23810829999999</v>
      </c>
      <c r="AA391">
        <v>-7.3843559000000001</v>
      </c>
      <c r="AB391" t="s">
        <v>9530</v>
      </c>
      <c r="AC391" t="s">
        <v>235</v>
      </c>
      <c r="AL391" t="s">
        <v>217</v>
      </c>
      <c r="AM391" t="s">
        <v>9531</v>
      </c>
      <c r="AN391" t="s">
        <v>6</v>
      </c>
      <c r="AO391" t="s">
        <v>9532</v>
      </c>
      <c r="AP391" s="57">
        <v>46316.333333333336</v>
      </c>
      <c r="AR391" t="s">
        <v>218</v>
      </c>
      <c r="AS391" t="s">
        <v>219</v>
      </c>
      <c r="AT391" t="s">
        <v>230</v>
      </c>
      <c r="AU391">
        <v>20261020</v>
      </c>
      <c r="AV391" t="s">
        <v>221</v>
      </c>
      <c r="AW391" t="s">
        <v>9533</v>
      </c>
      <c r="AX391" t="s">
        <v>222</v>
      </c>
      <c r="BA391" s="57">
        <v>46316.333333333336</v>
      </c>
      <c r="BB391" t="s">
        <v>9531</v>
      </c>
      <c r="BC391">
        <v>2026</v>
      </c>
      <c r="BD391">
        <v>10</v>
      </c>
      <c r="BE391">
        <v>20</v>
      </c>
      <c r="BF391" s="6">
        <f t="shared" si="18"/>
        <v>46315</v>
      </c>
      <c r="BG391">
        <f t="shared" si="19"/>
        <v>-1.3333333333357587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1002645778</v>
      </c>
      <c r="C392">
        <v>3</v>
      </c>
      <c r="D392" t="s">
        <v>59</v>
      </c>
      <c r="E392">
        <v>4</v>
      </c>
      <c r="F392" t="s">
        <v>241</v>
      </c>
      <c r="G392" t="s">
        <v>241</v>
      </c>
      <c r="H392" t="s">
        <v>287</v>
      </c>
      <c r="I392" t="s">
        <v>212</v>
      </c>
      <c r="J392" t="s">
        <v>213</v>
      </c>
      <c r="K392" t="s">
        <v>149</v>
      </c>
      <c r="L392" t="s">
        <v>214</v>
      </c>
      <c r="M392" t="s">
        <v>255</v>
      </c>
      <c r="N392" t="s">
        <v>215</v>
      </c>
      <c r="O392" s="57">
        <v>46315.616493055553</v>
      </c>
      <c r="P392" s="57">
        <v>46316.455254629633</v>
      </c>
      <c r="Q392">
        <v>69413889</v>
      </c>
      <c r="S392">
        <v>146137148554</v>
      </c>
      <c r="T392" t="s">
        <v>10228</v>
      </c>
      <c r="U392" t="s">
        <v>10229</v>
      </c>
      <c r="V392" t="s">
        <v>10230</v>
      </c>
      <c r="Z392">
        <v>110.21647369999999</v>
      </c>
      <c r="AA392">
        <v>-7.4709500000000002</v>
      </c>
      <c r="AB392" t="s">
        <v>10231</v>
      </c>
      <c r="AC392" t="s">
        <v>235</v>
      </c>
      <c r="AL392" t="s">
        <v>217</v>
      </c>
      <c r="AM392" t="s">
        <v>10232</v>
      </c>
      <c r="AN392" t="s">
        <v>6</v>
      </c>
      <c r="AO392" t="s">
        <v>10233</v>
      </c>
      <c r="AP392" s="57">
        <v>46317.458333333336</v>
      </c>
      <c r="AR392" t="s">
        <v>256</v>
      </c>
      <c r="AS392" t="s">
        <v>219</v>
      </c>
      <c r="AT392" t="s">
        <v>230</v>
      </c>
      <c r="AV392" t="s">
        <v>257</v>
      </c>
      <c r="AW392" t="s">
        <v>875</v>
      </c>
      <c r="AX392" t="s">
        <v>222</v>
      </c>
      <c r="BA392" s="57">
        <v>46317.458333333336</v>
      </c>
      <c r="BB392" t="s">
        <v>10232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:61">
      <c r="A393">
        <v>392</v>
      </c>
      <c r="B393">
        <v>1002645299</v>
      </c>
      <c r="C393">
        <v>3</v>
      </c>
      <c r="D393" t="s">
        <v>59</v>
      </c>
      <c r="E393">
        <v>4</v>
      </c>
      <c r="F393" t="s">
        <v>241</v>
      </c>
      <c r="G393" t="s">
        <v>241</v>
      </c>
      <c r="H393" t="s">
        <v>287</v>
      </c>
      <c r="I393" t="s">
        <v>212</v>
      </c>
      <c r="J393" t="s">
        <v>213</v>
      </c>
      <c r="K393" t="s">
        <v>149</v>
      </c>
      <c r="L393" t="s">
        <v>214</v>
      </c>
      <c r="M393" t="s">
        <v>238</v>
      </c>
      <c r="N393" t="s">
        <v>215</v>
      </c>
      <c r="O393" s="57">
        <v>46315.508842592593</v>
      </c>
      <c r="P393" s="57">
        <v>46315.509733796294</v>
      </c>
      <c r="Q393">
        <v>69413695</v>
      </c>
      <c r="S393">
        <v>146137148552</v>
      </c>
      <c r="T393" t="s">
        <v>10234</v>
      </c>
      <c r="U393" t="s">
        <v>10235</v>
      </c>
      <c r="V393" t="s">
        <v>10236</v>
      </c>
      <c r="Z393">
        <v>110.32794861739001</v>
      </c>
      <c r="AA393">
        <v>-7.3766903721234396</v>
      </c>
      <c r="AB393" t="s">
        <v>10237</v>
      </c>
      <c r="AC393" t="s">
        <v>235</v>
      </c>
      <c r="AL393" t="s">
        <v>217</v>
      </c>
      <c r="AM393" t="s">
        <v>10238</v>
      </c>
      <c r="AN393" t="s">
        <v>6</v>
      </c>
      <c r="AO393" t="s">
        <v>10151</v>
      </c>
      <c r="AP393" s="57">
        <v>46317.458333333336</v>
      </c>
      <c r="AR393" t="s">
        <v>239</v>
      </c>
      <c r="AS393" t="s">
        <v>219</v>
      </c>
      <c r="AT393" t="s">
        <v>230</v>
      </c>
      <c r="AV393" t="s">
        <v>238</v>
      </c>
      <c r="AW393" t="s">
        <v>875</v>
      </c>
      <c r="AX393" t="s">
        <v>222</v>
      </c>
      <c r="BA393" s="57">
        <v>46317.458333333336</v>
      </c>
      <c r="BB393" t="s">
        <v>10238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1002623319</v>
      </c>
      <c r="C394">
        <v>3</v>
      </c>
      <c r="D394" t="s">
        <v>59</v>
      </c>
      <c r="E394">
        <v>4</v>
      </c>
      <c r="F394" t="s">
        <v>241</v>
      </c>
      <c r="G394" t="s">
        <v>241</v>
      </c>
      <c r="H394" t="s">
        <v>287</v>
      </c>
      <c r="I394" t="s">
        <v>212</v>
      </c>
      <c r="J394" t="s">
        <v>213</v>
      </c>
      <c r="K394" t="s">
        <v>149</v>
      </c>
      <c r="L394" t="s">
        <v>214</v>
      </c>
      <c r="M394" t="s">
        <v>1918</v>
      </c>
      <c r="N394" t="s">
        <v>215</v>
      </c>
      <c r="O394" s="57">
        <v>46300.818831018521</v>
      </c>
      <c r="P394" s="57">
        <v>46303.478738425925</v>
      </c>
      <c r="Q394">
        <v>69404646</v>
      </c>
      <c r="S394">
        <v>146137148366</v>
      </c>
      <c r="T394" t="s">
        <v>2594</v>
      </c>
      <c r="U394" t="s">
        <v>2595</v>
      </c>
      <c r="V394" t="s">
        <v>2596</v>
      </c>
      <c r="Z394">
        <v>110.25817720000001</v>
      </c>
      <c r="AA394">
        <v>-7.3726548999999997</v>
      </c>
      <c r="AB394" t="s">
        <v>2597</v>
      </c>
      <c r="AC394" t="s">
        <v>235</v>
      </c>
      <c r="AL394" t="s">
        <v>217</v>
      </c>
      <c r="AM394" t="s">
        <v>2598</v>
      </c>
      <c r="AN394" t="s">
        <v>6</v>
      </c>
      <c r="AO394" s="57">
        <v>46152.819641203707</v>
      </c>
      <c r="AP394" s="57">
        <v>46303.333333333336</v>
      </c>
      <c r="AR394" t="s">
        <v>12</v>
      </c>
      <c r="AS394" t="s">
        <v>219</v>
      </c>
      <c r="AT394" t="s">
        <v>230</v>
      </c>
      <c r="AV394" t="s">
        <v>1626</v>
      </c>
      <c r="AW394" t="s">
        <v>923</v>
      </c>
      <c r="AX394" t="s">
        <v>222</v>
      </c>
      <c r="BA394" s="57">
        <v>46303.333333333336</v>
      </c>
      <c r="BB394" t="s">
        <v>2598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:61">
      <c r="A395">
        <v>394</v>
      </c>
      <c r="B395">
        <v>1002634637</v>
      </c>
      <c r="C395">
        <v>3</v>
      </c>
      <c r="D395" t="s">
        <v>59</v>
      </c>
      <c r="E395">
        <v>4</v>
      </c>
      <c r="F395" t="s">
        <v>241</v>
      </c>
      <c r="G395" t="s">
        <v>241</v>
      </c>
      <c r="H395" t="s">
        <v>5875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46308.46429398148</v>
      </c>
      <c r="P395" s="57">
        <v>46309.64199074074</v>
      </c>
      <c r="Q395">
        <v>69409238</v>
      </c>
      <c r="S395">
        <v>146175115038</v>
      </c>
      <c r="T395" t="s">
        <v>5876</v>
      </c>
      <c r="U395" t="s">
        <v>5877</v>
      </c>
      <c r="V395" t="s">
        <v>5878</v>
      </c>
      <c r="Z395">
        <v>110.232333</v>
      </c>
      <c r="AA395">
        <v>-7.4968890000000004</v>
      </c>
      <c r="AB395" t="s">
        <v>5879</v>
      </c>
      <c r="AC395" t="s">
        <v>235</v>
      </c>
      <c r="AL395" t="s">
        <v>217</v>
      </c>
      <c r="AM395" t="s">
        <v>5880</v>
      </c>
      <c r="AN395" t="s">
        <v>6</v>
      </c>
      <c r="AO395" t="s">
        <v>5759</v>
      </c>
      <c r="AP395" s="57">
        <v>46309.333333333336</v>
      </c>
      <c r="AR395" t="s">
        <v>218</v>
      </c>
      <c r="AS395" t="s">
        <v>5881</v>
      </c>
      <c r="AT395" t="s">
        <v>230</v>
      </c>
      <c r="AU395">
        <v>20261014</v>
      </c>
      <c r="AV395" t="s">
        <v>221</v>
      </c>
      <c r="AW395" t="s">
        <v>3698</v>
      </c>
      <c r="AX395" t="s">
        <v>222</v>
      </c>
      <c r="BA395" s="57">
        <v>46309.333333333336</v>
      </c>
      <c r="BB395" t="s">
        <v>5880</v>
      </c>
      <c r="BC395">
        <v>2026</v>
      </c>
      <c r="BD395">
        <v>10</v>
      </c>
      <c r="BE395">
        <v>14</v>
      </c>
      <c r="BF395" s="6">
        <f t="shared" si="18"/>
        <v>46309</v>
      </c>
      <c r="BG395">
        <f t="shared" si="19"/>
        <v>-0.33333333333575865</v>
      </c>
      <c r="BH395" t="str">
        <f t="shared" si="20"/>
        <v>COMPLY</v>
      </c>
      <c r="BI395" t="e">
        <f>VLOOKUP(H395,Sheet2!$A$1:$B$270,2,FALSE)</f>
        <v>#N/A</v>
      </c>
    </row>
    <row r="396" spans="1:61">
      <c r="A396">
        <v>395</v>
      </c>
      <c r="B396">
        <v>1002629317</v>
      </c>
      <c r="C396">
        <v>3</v>
      </c>
      <c r="D396" t="s">
        <v>59</v>
      </c>
      <c r="E396">
        <v>4</v>
      </c>
      <c r="F396" t="s">
        <v>241</v>
      </c>
      <c r="G396" t="s">
        <v>2599</v>
      </c>
      <c r="H396" t="s">
        <v>4991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46304.453229166669</v>
      </c>
      <c r="P396" s="57">
        <v>46305.72351851852</v>
      </c>
      <c r="Q396">
        <v>69407160</v>
      </c>
      <c r="S396">
        <v>141146116013</v>
      </c>
      <c r="T396" t="s">
        <v>4992</v>
      </c>
      <c r="U396" t="s">
        <v>4993</v>
      </c>
      <c r="V396" t="s">
        <v>4994</v>
      </c>
      <c r="Z396">
        <v>110.2967299</v>
      </c>
      <c r="AA396">
        <v>-7.5984923999999996</v>
      </c>
      <c r="AB396" t="s">
        <v>4995</v>
      </c>
      <c r="AC396" t="s">
        <v>235</v>
      </c>
      <c r="AL396" t="s">
        <v>217</v>
      </c>
      <c r="AM396" t="s">
        <v>4996</v>
      </c>
      <c r="AN396" t="s">
        <v>6</v>
      </c>
      <c r="AO396" s="57">
        <v>46275.454965277779</v>
      </c>
      <c r="AP396" s="57">
        <v>46305.333333333336</v>
      </c>
      <c r="AR396" t="s">
        <v>218</v>
      </c>
      <c r="AS396" t="s">
        <v>2599</v>
      </c>
      <c r="AT396" t="s">
        <v>230</v>
      </c>
      <c r="AU396">
        <v>20261010</v>
      </c>
      <c r="AV396" t="s">
        <v>221</v>
      </c>
      <c r="AW396" t="s">
        <v>886</v>
      </c>
      <c r="AX396" t="s">
        <v>222</v>
      </c>
      <c r="BA396" s="57">
        <v>46305.333333333336</v>
      </c>
      <c r="BB396" t="s">
        <v>4996</v>
      </c>
      <c r="BC396">
        <v>2026</v>
      </c>
      <c r="BD396">
        <v>10</v>
      </c>
      <c r="BE396">
        <v>10</v>
      </c>
      <c r="BF396" s="6">
        <f t="shared" si="18"/>
        <v>46305</v>
      </c>
      <c r="BG396">
        <f t="shared" si="19"/>
        <v>-0.33333333333575865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396</v>
      </c>
      <c r="B397">
        <v>1002641770</v>
      </c>
      <c r="C397">
        <v>3</v>
      </c>
      <c r="D397" t="s">
        <v>59</v>
      </c>
      <c r="E397">
        <v>4</v>
      </c>
      <c r="F397" t="s">
        <v>241</v>
      </c>
      <c r="G397" t="s">
        <v>2599</v>
      </c>
      <c r="H397" t="s">
        <v>4991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46313.40179398148</v>
      </c>
      <c r="P397" s="57">
        <v>46314.556423611109</v>
      </c>
      <c r="Q397">
        <v>69412293</v>
      </c>
      <c r="S397">
        <v>141146116043</v>
      </c>
      <c r="T397" t="s">
        <v>8267</v>
      </c>
      <c r="U397" t="s">
        <v>8268</v>
      </c>
      <c r="V397" t="s">
        <v>8269</v>
      </c>
      <c r="Z397">
        <v>110.29993469999999</v>
      </c>
      <c r="AA397">
        <v>-7.5560671999999904</v>
      </c>
      <c r="AB397" t="s">
        <v>8270</v>
      </c>
      <c r="AC397" t="s">
        <v>235</v>
      </c>
      <c r="AL397" t="s">
        <v>217</v>
      </c>
      <c r="AM397" t="s">
        <v>8271</v>
      </c>
      <c r="AN397" t="s">
        <v>6</v>
      </c>
      <c r="AO397" t="s">
        <v>8272</v>
      </c>
      <c r="AP397" s="57">
        <v>46314.333333333336</v>
      </c>
      <c r="AR397" t="s">
        <v>218</v>
      </c>
      <c r="AS397" t="s">
        <v>2599</v>
      </c>
      <c r="AT397" t="s">
        <v>230</v>
      </c>
      <c r="AU397">
        <v>20261019</v>
      </c>
      <c r="AV397" t="s">
        <v>221</v>
      </c>
      <c r="AW397" t="s">
        <v>880</v>
      </c>
      <c r="AX397" t="s">
        <v>222</v>
      </c>
      <c r="BA397" s="57">
        <v>46314.333333333336</v>
      </c>
      <c r="BB397" t="s">
        <v>8271</v>
      </c>
      <c r="BC397">
        <v>2026</v>
      </c>
      <c r="BD397">
        <v>10</v>
      </c>
      <c r="BE397">
        <v>19</v>
      </c>
      <c r="BF397" s="6">
        <f t="shared" si="18"/>
        <v>46314</v>
      </c>
      <c r="BG397">
        <f t="shared" si="19"/>
        <v>-0.33333333333575865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1002622346</v>
      </c>
      <c r="C398">
        <v>3</v>
      </c>
      <c r="D398" t="s">
        <v>59</v>
      </c>
      <c r="E398">
        <v>4</v>
      </c>
      <c r="F398" t="s">
        <v>241</v>
      </c>
      <c r="G398" t="s">
        <v>2599</v>
      </c>
      <c r="H398" t="s">
        <v>2600</v>
      </c>
      <c r="I398" t="s">
        <v>212</v>
      </c>
      <c r="J398" t="s">
        <v>213</v>
      </c>
      <c r="K398" t="s">
        <v>149</v>
      </c>
      <c r="L398" t="s">
        <v>214</v>
      </c>
      <c r="M398" t="s">
        <v>1400</v>
      </c>
      <c r="N398" t="s">
        <v>215</v>
      </c>
      <c r="O398" s="57">
        <v>46300.535185185188</v>
      </c>
      <c r="P398" s="57">
        <v>46302.489895833336</v>
      </c>
      <c r="Q398">
        <v>69404303</v>
      </c>
      <c r="S398">
        <v>142164113857</v>
      </c>
      <c r="T398" t="s">
        <v>2601</v>
      </c>
      <c r="U398" t="s">
        <v>2602</v>
      </c>
      <c r="V398" t="s">
        <v>2603</v>
      </c>
      <c r="Z398">
        <v>110.28723030753601</v>
      </c>
      <c r="AA398">
        <v>-7.5556823183226296</v>
      </c>
      <c r="AB398" t="s">
        <v>2604</v>
      </c>
      <c r="AC398" t="s">
        <v>235</v>
      </c>
      <c r="AL398" t="s">
        <v>217</v>
      </c>
      <c r="AM398" t="s">
        <v>2605</v>
      </c>
      <c r="AN398" t="s">
        <v>6</v>
      </c>
      <c r="AO398" s="57">
        <v>46152.569618055553</v>
      </c>
      <c r="AP398" s="57">
        <v>46301.458333333336</v>
      </c>
      <c r="AR398" t="s">
        <v>14</v>
      </c>
      <c r="AS398" t="s">
        <v>219</v>
      </c>
      <c r="AT398" t="s">
        <v>230</v>
      </c>
      <c r="AV398" t="s">
        <v>3236</v>
      </c>
      <c r="AW398" t="s">
        <v>875</v>
      </c>
      <c r="AX398" t="s">
        <v>222</v>
      </c>
      <c r="BA398" s="57">
        <v>46301.458333333336</v>
      </c>
      <c r="BB398" t="s">
        <v>2605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:61">
      <c r="A399">
        <v>398</v>
      </c>
      <c r="B399">
        <v>1002622437</v>
      </c>
      <c r="C399">
        <v>3</v>
      </c>
      <c r="D399" t="s">
        <v>59</v>
      </c>
      <c r="E399">
        <v>4</v>
      </c>
      <c r="F399" t="s">
        <v>241</v>
      </c>
      <c r="G399" t="s">
        <v>2599</v>
      </c>
      <c r="H399" t="s">
        <v>2600</v>
      </c>
      <c r="I399" t="s">
        <v>212</v>
      </c>
      <c r="J399" t="s">
        <v>213</v>
      </c>
      <c r="K399" t="s">
        <v>149</v>
      </c>
      <c r="L399" t="s">
        <v>214</v>
      </c>
      <c r="M399" t="s">
        <v>1400</v>
      </c>
      <c r="N399" t="s">
        <v>215</v>
      </c>
      <c r="O399" s="57">
        <v>46300.561574074076</v>
      </c>
      <c r="P399" s="57">
        <v>46302.604085648149</v>
      </c>
      <c r="Q399">
        <v>69404355</v>
      </c>
      <c r="S399">
        <v>142164113858</v>
      </c>
      <c r="T399" t="s">
        <v>2606</v>
      </c>
      <c r="U399" t="s">
        <v>2607</v>
      </c>
      <c r="V399" t="s">
        <v>2608</v>
      </c>
      <c r="Z399">
        <v>110.28514872802199</v>
      </c>
      <c r="AA399">
        <v>-7.55774688418132</v>
      </c>
      <c r="AB399" t="s">
        <v>2609</v>
      </c>
      <c r="AC399" t="s">
        <v>235</v>
      </c>
      <c r="AL399" t="s">
        <v>217</v>
      </c>
      <c r="AM399" t="s">
        <v>2610</v>
      </c>
      <c r="AN399" t="s">
        <v>6</v>
      </c>
      <c r="AO399" s="57">
        <v>46152.569618055553</v>
      </c>
      <c r="AP399" s="57">
        <v>46301.458333333336</v>
      </c>
      <c r="AQ399" t="s">
        <v>1495</v>
      </c>
      <c r="AR399" t="s">
        <v>14</v>
      </c>
      <c r="AS399" t="s">
        <v>219</v>
      </c>
      <c r="AT399" t="s">
        <v>230</v>
      </c>
      <c r="AV399" t="s">
        <v>3855</v>
      </c>
      <c r="AW399" t="s">
        <v>875</v>
      </c>
      <c r="AX399" t="s">
        <v>222</v>
      </c>
      <c r="BA399" s="57">
        <v>46301.458333333336</v>
      </c>
      <c r="BB399" t="s">
        <v>2610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:61">
      <c r="A400">
        <v>399</v>
      </c>
      <c r="B400">
        <v>1002625869</v>
      </c>
      <c r="C400">
        <v>3</v>
      </c>
      <c r="D400" t="s">
        <v>59</v>
      </c>
      <c r="E400">
        <v>4</v>
      </c>
      <c r="F400" t="s">
        <v>241</v>
      </c>
      <c r="G400" t="s">
        <v>2599</v>
      </c>
      <c r="H400" t="s">
        <v>2600</v>
      </c>
      <c r="I400" t="s">
        <v>212</v>
      </c>
      <c r="J400" t="s">
        <v>213</v>
      </c>
      <c r="K400" t="s">
        <v>149</v>
      </c>
      <c r="M400" t="s">
        <v>76</v>
      </c>
      <c r="N400" t="s">
        <v>215</v>
      </c>
      <c r="O400" s="57">
        <v>46302.489895833336</v>
      </c>
      <c r="P400" s="57">
        <v>46302.566793981481</v>
      </c>
      <c r="Q400">
        <v>69404303</v>
      </c>
      <c r="S400">
        <v>142164113868</v>
      </c>
      <c r="T400" t="s">
        <v>2601</v>
      </c>
      <c r="U400" t="s">
        <v>3856</v>
      </c>
      <c r="V400" t="s">
        <v>3857</v>
      </c>
      <c r="Z400">
        <v>110.28754000000001</v>
      </c>
      <c r="AA400">
        <v>-7.5549419999999996</v>
      </c>
      <c r="AB400" t="s">
        <v>2604</v>
      </c>
      <c r="AC400" t="s">
        <v>283</v>
      </c>
      <c r="AL400" t="s">
        <v>217</v>
      </c>
      <c r="AM400" t="s">
        <v>3858</v>
      </c>
      <c r="AN400" t="s">
        <v>6</v>
      </c>
      <c r="AO400" s="57">
        <v>46213.496678240743</v>
      </c>
      <c r="AR400" t="s">
        <v>218</v>
      </c>
      <c r="AS400" t="s">
        <v>219</v>
      </c>
      <c r="AT400" t="s">
        <v>230</v>
      </c>
      <c r="AU400">
        <v>20261007</v>
      </c>
      <c r="AV400" t="s">
        <v>221</v>
      </c>
      <c r="AW400" t="s">
        <v>3421</v>
      </c>
      <c r="AX400" t="s">
        <v>222</v>
      </c>
      <c r="BA400" s="57">
        <v>46302.291666666664</v>
      </c>
      <c r="BB400" t="s">
        <v>3858</v>
      </c>
      <c r="BC400">
        <v>2026</v>
      </c>
      <c r="BD400">
        <v>10</v>
      </c>
      <c r="BE400">
        <v>7</v>
      </c>
      <c r="BF400" s="6">
        <f t="shared" si="18"/>
        <v>46302</v>
      </c>
      <c r="BG400">
        <f t="shared" si="19"/>
        <v>-0.29166666666424135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1002626361</v>
      </c>
      <c r="C401">
        <v>3</v>
      </c>
      <c r="D401" t="s">
        <v>59</v>
      </c>
      <c r="E401">
        <v>4</v>
      </c>
      <c r="F401" t="s">
        <v>241</v>
      </c>
      <c r="G401" t="s">
        <v>2599</v>
      </c>
      <c r="H401" t="s">
        <v>2600</v>
      </c>
      <c r="I401" t="s">
        <v>212</v>
      </c>
      <c r="J401" t="s">
        <v>213</v>
      </c>
      <c r="K401" t="s">
        <v>149</v>
      </c>
      <c r="M401" t="s">
        <v>76</v>
      </c>
      <c r="N401" t="s">
        <v>215</v>
      </c>
      <c r="O401" s="57">
        <v>46302.604085648149</v>
      </c>
      <c r="P401" s="57">
        <v>46302.67292824074</v>
      </c>
      <c r="Q401">
        <v>69404355</v>
      </c>
      <c r="S401">
        <v>142164113871</v>
      </c>
      <c r="T401" t="s">
        <v>2606</v>
      </c>
      <c r="U401" t="s">
        <v>3859</v>
      </c>
      <c r="V401" t="s">
        <v>3860</v>
      </c>
      <c r="Z401">
        <v>110.28473700000001</v>
      </c>
      <c r="AA401">
        <v>-7.5586830999999997</v>
      </c>
      <c r="AB401" t="s">
        <v>2609</v>
      </c>
      <c r="AC401" t="s">
        <v>283</v>
      </c>
      <c r="AL401" t="s">
        <v>217</v>
      </c>
      <c r="AM401" t="s">
        <v>3861</v>
      </c>
      <c r="AN401" t="s">
        <v>6</v>
      </c>
      <c r="AO401" s="57">
        <v>46213.611087962963</v>
      </c>
      <c r="AR401" t="s">
        <v>218</v>
      </c>
      <c r="AS401" t="s">
        <v>219</v>
      </c>
      <c r="AT401" t="s">
        <v>230</v>
      </c>
      <c r="AU401">
        <v>20261007</v>
      </c>
      <c r="AV401" t="s">
        <v>221</v>
      </c>
      <c r="AW401" t="s">
        <v>540</v>
      </c>
      <c r="AX401" t="s">
        <v>222</v>
      </c>
      <c r="BA401" s="57">
        <v>46302.291666666664</v>
      </c>
      <c r="BB401" t="s">
        <v>3861</v>
      </c>
      <c r="BC401">
        <v>2026</v>
      </c>
      <c r="BD401">
        <v>10</v>
      </c>
      <c r="BE401">
        <v>7</v>
      </c>
      <c r="BF401" s="6">
        <f t="shared" si="18"/>
        <v>46302</v>
      </c>
      <c r="BG401">
        <f t="shared" si="19"/>
        <v>-0.29166666666424135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1002634911</v>
      </c>
      <c r="C402">
        <v>3</v>
      </c>
      <c r="D402" t="s">
        <v>59</v>
      </c>
      <c r="E402">
        <v>4</v>
      </c>
      <c r="F402" t="s">
        <v>241</v>
      </c>
      <c r="G402" t="s">
        <v>2599</v>
      </c>
      <c r="H402" t="s">
        <v>2600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46308.539293981485</v>
      </c>
      <c r="P402" s="57">
        <v>46309.512962962966</v>
      </c>
      <c r="Q402">
        <v>69409359</v>
      </c>
      <c r="S402">
        <v>142164113749</v>
      </c>
      <c r="T402" t="s">
        <v>5870</v>
      </c>
      <c r="U402" t="s">
        <v>5882</v>
      </c>
      <c r="V402" t="s">
        <v>5883</v>
      </c>
      <c r="Z402">
        <v>110.194397</v>
      </c>
      <c r="AA402">
        <v>-7.5476210000000004</v>
      </c>
      <c r="AB402" t="s">
        <v>5884</v>
      </c>
      <c r="AC402" t="s">
        <v>235</v>
      </c>
      <c r="AL402" t="s">
        <v>217</v>
      </c>
      <c r="AM402" t="s">
        <v>5885</v>
      </c>
      <c r="AN402" t="s">
        <v>6</v>
      </c>
      <c r="AO402" t="s">
        <v>5854</v>
      </c>
      <c r="AP402" s="57">
        <v>46309.458333333336</v>
      </c>
      <c r="AR402" t="s">
        <v>218</v>
      </c>
      <c r="AS402" t="s">
        <v>219</v>
      </c>
      <c r="AT402" t="s">
        <v>230</v>
      </c>
      <c r="AU402">
        <v>20261014</v>
      </c>
      <c r="AV402" t="s">
        <v>221</v>
      </c>
      <c r="AW402" t="s">
        <v>878</v>
      </c>
      <c r="AX402" t="s">
        <v>222</v>
      </c>
      <c r="BA402" s="57">
        <v>46309.458333333336</v>
      </c>
      <c r="BB402" t="s">
        <v>5885</v>
      </c>
      <c r="BC402">
        <v>2026</v>
      </c>
      <c r="BD402">
        <v>10</v>
      </c>
      <c r="BE402">
        <v>14</v>
      </c>
      <c r="BF402" s="6">
        <f t="shared" si="18"/>
        <v>46309</v>
      </c>
      <c r="BG402">
        <f t="shared" si="19"/>
        <v>-0.45833333333575865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1002622657</v>
      </c>
      <c r="C403">
        <v>3</v>
      </c>
      <c r="D403" t="s">
        <v>59</v>
      </c>
      <c r="E403">
        <v>4</v>
      </c>
      <c r="F403" t="s">
        <v>241</v>
      </c>
      <c r="G403" t="s">
        <v>2611</v>
      </c>
      <c r="H403" t="s">
        <v>2612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46300.601145833331</v>
      </c>
      <c r="P403" s="57">
        <v>46301.509618055556</v>
      </c>
      <c r="Q403">
        <v>69404433</v>
      </c>
      <c r="S403">
        <v>141149113058</v>
      </c>
      <c r="T403" t="s">
        <v>2613</v>
      </c>
      <c r="U403" t="s">
        <v>2614</v>
      </c>
      <c r="V403" t="s">
        <v>2615</v>
      </c>
      <c r="Z403">
        <v>110.1303602</v>
      </c>
      <c r="AA403">
        <v>-7.2204921999999998</v>
      </c>
      <c r="AB403" t="s">
        <v>2616</v>
      </c>
      <c r="AC403" t="s">
        <v>235</v>
      </c>
      <c r="AL403" t="s">
        <v>217</v>
      </c>
      <c r="AM403" t="s">
        <v>2617</v>
      </c>
      <c r="AN403" t="s">
        <v>6</v>
      </c>
      <c r="AO403" s="57">
        <v>46152.611331018517</v>
      </c>
      <c r="AP403" s="57">
        <v>46301.458333333336</v>
      </c>
      <c r="AR403" t="s">
        <v>218</v>
      </c>
      <c r="AS403" t="s">
        <v>2618</v>
      </c>
      <c r="AT403" t="s">
        <v>230</v>
      </c>
      <c r="AU403">
        <v>20261006</v>
      </c>
      <c r="AV403" t="s">
        <v>221</v>
      </c>
      <c r="AW403" t="s">
        <v>883</v>
      </c>
      <c r="AX403" t="s">
        <v>222</v>
      </c>
      <c r="BA403" s="57">
        <v>46301.458333333336</v>
      </c>
      <c r="BB403" t="s">
        <v>2617</v>
      </c>
      <c r="BC403">
        <v>2026</v>
      </c>
      <c r="BD403">
        <v>10</v>
      </c>
      <c r="BE403">
        <v>6</v>
      </c>
      <c r="BF403" s="6">
        <f t="shared" si="18"/>
        <v>46301</v>
      </c>
      <c r="BG403">
        <f t="shared" si="19"/>
        <v>-0.45833333333575865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1002637695</v>
      </c>
      <c r="C404">
        <v>3</v>
      </c>
      <c r="D404" t="s">
        <v>59</v>
      </c>
      <c r="E404">
        <v>4</v>
      </c>
      <c r="F404" t="s">
        <v>241</v>
      </c>
      <c r="G404" t="s">
        <v>2611</v>
      </c>
      <c r="H404" t="s">
        <v>2612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46310.366435185184</v>
      </c>
      <c r="P404" s="57">
        <v>46312.691388888888</v>
      </c>
      <c r="Q404">
        <v>69410490</v>
      </c>
      <c r="S404">
        <v>141149113084</v>
      </c>
      <c r="T404" t="s">
        <v>7515</v>
      </c>
      <c r="U404" t="s">
        <v>7516</v>
      </c>
      <c r="V404" t="s">
        <v>7517</v>
      </c>
      <c r="Z404">
        <v>110.081149</v>
      </c>
      <c r="AA404">
        <v>-7.3258939999999999</v>
      </c>
      <c r="AB404" t="s">
        <v>7518</v>
      </c>
      <c r="AC404" t="s">
        <v>235</v>
      </c>
      <c r="AL404" t="s">
        <v>217</v>
      </c>
      <c r="AM404" t="s">
        <v>7519</v>
      </c>
      <c r="AN404" t="s">
        <v>6</v>
      </c>
      <c r="AO404" t="s">
        <v>7520</v>
      </c>
      <c r="AP404" s="57">
        <v>46311.333333333336</v>
      </c>
      <c r="AR404" t="s">
        <v>218</v>
      </c>
      <c r="AS404" t="s">
        <v>2618</v>
      </c>
      <c r="AT404" t="s">
        <v>230</v>
      </c>
      <c r="AU404">
        <v>20261017</v>
      </c>
      <c r="AV404" t="s">
        <v>221</v>
      </c>
      <c r="AW404" t="s">
        <v>881</v>
      </c>
      <c r="AX404" t="s">
        <v>222</v>
      </c>
      <c r="BA404" s="57">
        <v>46311.333333333336</v>
      </c>
      <c r="BB404" t="s">
        <v>7519</v>
      </c>
      <c r="BC404">
        <v>2026</v>
      </c>
      <c r="BD404">
        <v>10</v>
      </c>
      <c r="BE404">
        <v>17</v>
      </c>
      <c r="BF404" s="6">
        <f t="shared" si="18"/>
        <v>46312</v>
      </c>
      <c r="BG404">
        <f t="shared" si="19"/>
        <v>0.66666666666424135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404</v>
      </c>
      <c r="B405">
        <v>1002639968</v>
      </c>
      <c r="C405">
        <v>3</v>
      </c>
      <c r="D405" t="s">
        <v>59</v>
      </c>
      <c r="E405">
        <v>4</v>
      </c>
      <c r="F405" t="s">
        <v>241</v>
      </c>
      <c r="G405" t="s">
        <v>2611</v>
      </c>
      <c r="H405" t="s">
        <v>2612</v>
      </c>
      <c r="I405" t="s">
        <v>212</v>
      </c>
      <c r="J405" t="s">
        <v>213</v>
      </c>
      <c r="K405" t="s">
        <v>149</v>
      </c>
      <c r="M405" t="s">
        <v>76</v>
      </c>
      <c r="N405" t="s">
        <v>215</v>
      </c>
      <c r="O405" s="57">
        <v>46311.48841435185</v>
      </c>
      <c r="P405" s="57">
        <v>46312.70994212963</v>
      </c>
      <c r="Q405">
        <v>69411398</v>
      </c>
      <c r="S405">
        <v>141149113087</v>
      </c>
      <c r="T405" t="s">
        <v>8273</v>
      </c>
      <c r="U405" t="s">
        <v>8274</v>
      </c>
      <c r="V405" t="s">
        <v>8275</v>
      </c>
      <c r="Z405">
        <v>110.0911452</v>
      </c>
      <c r="AA405">
        <v>-7.3260760999999999</v>
      </c>
      <c r="AB405" t="s">
        <v>8276</v>
      </c>
      <c r="AC405" t="s">
        <v>216</v>
      </c>
      <c r="AL405" t="s">
        <v>217</v>
      </c>
      <c r="AM405" t="s">
        <v>8277</v>
      </c>
      <c r="AN405" t="s">
        <v>6</v>
      </c>
      <c r="AO405" t="s">
        <v>8278</v>
      </c>
      <c r="AP405" s="57">
        <v>46312.625</v>
      </c>
      <c r="AR405" t="s">
        <v>218</v>
      </c>
      <c r="AS405" t="s">
        <v>2618</v>
      </c>
      <c r="AT405" t="s">
        <v>230</v>
      </c>
      <c r="AU405">
        <v>20261017</v>
      </c>
      <c r="AV405" t="s">
        <v>221</v>
      </c>
      <c r="AW405" t="s">
        <v>540</v>
      </c>
      <c r="AX405" t="s">
        <v>222</v>
      </c>
      <c r="BA405" s="57">
        <v>46312.625</v>
      </c>
      <c r="BB405" t="s">
        <v>8277</v>
      </c>
      <c r="BC405">
        <v>2026</v>
      </c>
      <c r="BD405">
        <v>10</v>
      </c>
      <c r="BE405">
        <v>17</v>
      </c>
      <c r="BF405" s="6">
        <f t="shared" si="18"/>
        <v>46312</v>
      </c>
      <c r="BG405">
        <f t="shared" si="19"/>
        <v>-0.625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1002626819</v>
      </c>
      <c r="C406">
        <v>3</v>
      </c>
      <c r="D406" t="s">
        <v>59</v>
      </c>
      <c r="E406">
        <v>4</v>
      </c>
      <c r="F406" t="s">
        <v>241</v>
      </c>
      <c r="G406" t="s">
        <v>2611</v>
      </c>
      <c r="H406" t="s">
        <v>2612</v>
      </c>
      <c r="I406" t="s">
        <v>212</v>
      </c>
      <c r="J406" t="s">
        <v>213</v>
      </c>
      <c r="K406" t="s">
        <v>149</v>
      </c>
      <c r="L406" t="s">
        <v>214</v>
      </c>
      <c r="M406" t="s">
        <v>8279</v>
      </c>
      <c r="N406" t="s">
        <v>215</v>
      </c>
      <c r="O406" s="57">
        <v>46302.702002314814</v>
      </c>
      <c r="P406" s="57">
        <v>46311.73265046296</v>
      </c>
      <c r="Q406">
        <v>69406096</v>
      </c>
      <c r="S406">
        <v>141149113062</v>
      </c>
      <c r="T406" t="s">
        <v>3862</v>
      </c>
      <c r="U406" t="s">
        <v>3863</v>
      </c>
      <c r="V406" t="s">
        <v>3864</v>
      </c>
      <c r="Z406">
        <v>110.08869610726801</v>
      </c>
      <c r="AA406">
        <v>-7.2683111610738402</v>
      </c>
      <c r="AB406" t="s">
        <v>3865</v>
      </c>
      <c r="AC406" t="s">
        <v>216</v>
      </c>
      <c r="AL406" t="s">
        <v>217</v>
      </c>
      <c r="AM406" t="s">
        <v>3866</v>
      </c>
      <c r="AN406" t="s">
        <v>6</v>
      </c>
      <c r="AO406" s="57">
        <v>46213.736238425925</v>
      </c>
      <c r="AP406" s="57">
        <v>46303.625</v>
      </c>
      <c r="AR406" t="s">
        <v>12</v>
      </c>
      <c r="AS406" t="s">
        <v>2618</v>
      </c>
      <c r="AT406" t="s">
        <v>230</v>
      </c>
      <c r="AW406" t="s">
        <v>883</v>
      </c>
      <c r="AX406" t="s">
        <v>222</v>
      </c>
      <c r="AY406" t="s">
        <v>8280</v>
      </c>
      <c r="AZ406" t="s">
        <v>8281</v>
      </c>
      <c r="BA406" s="57">
        <v>46303.625</v>
      </c>
      <c r="BB406" t="s">
        <v>3866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1002625641</v>
      </c>
      <c r="C407">
        <v>3</v>
      </c>
      <c r="D407" t="s">
        <v>59</v>
      </c>
      <c r="E407">
        <v>4</v>
      </c>
      <c r="F407" t="s">
        <v>241</v>
      </c>
      <c r="G407" t="s">
        <v>2611</v>
      </c>
      <c r="H407" t="s">
        <v>3237</v>
      </c>
      <c r="I407" t="s">
        <v>212</v>
      </c>
      <c r="J407" t="s">
        <v>213</v>
      </c>
      <c r="K407" t="s">
        <v>149</v>
      </c>
      <c r="L407" t="s">
        <v>214</v>
      </c>
      <c r="M407" t="s">
        <v>1400</v>
      </c>
      <c r="N407" t="s">
        <v>215</v>
      </c>
      <c r="O407" s="57">
        <v>46302.439282407409</v>
      </c>
      <c r="P407" s="57">
        <v>46305.553576388891</v>
      </c>
      <c r="Q407">
        <v>69405595</v>
      </c>
      <c r="S407">
        <v>141148109109</v>
      </c>
      <c r="T407" t="s">
        <v>3867</v>
      </c>
      <c r="U407" t="s">
        <v>3868</v>
      </c>
      <c r="V407" t="s">
        <v>3869</v>
      </c>
      <c r="Z407">
        <v>110.1719408</v>
      </c>
      <c r="AA407">
        <v>-7.3753261999999999</v>
      </c>
      <c r="AB407" t="s">
        <v>3870</v>
      </c>
      <c r="AC407" t="s">
        <v>235</v>
      </c>
      <c r="AL407" t="s">
        <v>217</v>
      </c>
      <c r="AM407" t="s">
        <v>3871</v>
      </c>
      <c r="AN407" t="s">
        <v>6</v>
      </c>
      <c r="AO407" s="57">
        <v>46213.444687499999</v>
      </c>
      <c r="AP407" s="57">
        <v>46303.333333333336</v>
      </c>
      <c r="AQ407" t="s">
        <v>841</v>
      </c>
      <c r="AR407" t="s">
        <v>14</v>
      </c>
      <c r="AS407" t="s">
        <v>219</v>
      </c>
      <c r="AT407" t="s">
        <v>230</v>
      </c>
      <c r="AV407" t="s">
        <v>5000</v>
      </c>
      <c r="AW407" t="s">
        <v>880</v>
      </c>
      <c r="AX407" t="s">
        <v>222</v>
      </c>
      <c r="BA407" s="57">
        <v>46303.333333333336</v>
      </c>
      <c r="BB407" t="s">
        <v>3871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:61">
      <c r="A408">
        <v>407</v>
      </c>
      <c r="B408">
        <v>1002623835</v>
      </c>
      <c r="C408">
        <v>3</v>
      </c>
      <c r="D408" t="s">
        <v>59</v>
      </c>
      <c r="E408">
        <v>4</v>
      </c>
      <c r="F408" t="s">
        <v>241</v>
      </c>
      <c r="G408" t="s">
        <v>2611</v>
      </c>
      <c r="H408" t="s">
        <v>3237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46301.437199074076</v>
      </c>
      <c r="P408" s="57">
        <v>46301.67695601852</v>
      </c>
      <c r="Q408">
        <v>69404819</v>
      </c>
      <c r="S408">
        <v>141148109105</v>
      </c>
      <c r="T408" t="s">
        <v>3238</v>
      </c>
      <c r="U408" t="s">
        <v>3239</v>
      </c>
      <c r="V408" t="s">
        <v>3240</v>
      </c>
      <c r="Z408">
        <v>110.1198543</v>
      </c>
      <c r="AA408">
        <v>-7.3364048000000004</v>
      </c>
      <c r="AB408" t="s">
        <v>3241</v>
      </c>
      <c r="AC408" t="s">
        <v>235</v>
      </c>
      <c r="AL408" t="s">
        <v>217</v>
      </c>
      <c r="AM408" t="s">
        <v>3204</v>
      </c>
      <c r="AN408" t="s">
        <v>6</v>
      </c>
      <c r="AO408" s="57">
        <v>46183.444699074076</v>
      </c>
      <c r="AP408" s="57">
        <v>46302.333333333336</v>
      </c>
      <c r="AR408" t="s">
        <v>218</v>
      </c>
      <c r="AS408" t="s">
        <v>219</v>
      </c>
      <c r="AT408" t="s">
        <v>230</v>
      </c>
      <c r="AU408">
        <v>20261006</v>
      </c>
      <c r="AV408" t="s">
        <v>221</v>
      </c>
      <c r="AW408" t="s">
        <v>883</v>
      </c>
      <c r="AX408" t="s">
        <v>222</v>
      </c>
      <c r="BA408" s="57">
        <v>46302.333333333336</v>
      </c>
      <c r="BB408" t="s">
        <v>3204</v>
      </c>
      <c r="BC408">
        <v>2026</v>
      </c>
      <c r="BD408">
        <v>10</v>
      </c>
      <c r="BE408">
        <v>6</v>
      </c>
      <c r="BF408" s="6">
        <f t="shared" si="18"/>
        <v>46301</v>
      </c>
      <c r="BG408">
        <f t="shared" si="19"/>
        <v>-1.3333333333357587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1002630902</v>
      </c>
      <c r="C409">
        <v>3</v>
      </c>
      <c r="D409" t="s">
        <v>59</v>
      </c>
      <c r="E409">
        <v>4</v>
      </c>
      <c r="F409" t="s">
        <v>241</v>
      </c>
      <c r="G409" t="s">
        <v>2611</v>
      </c>
      <c r="H409" t="s">
        <v>3237</v>
      </c>
      <c r="I409" t="s">
        <v>212</v>
      </c>
      <c r="J409" t="s">
        <v>213</v>
      </c>
      <c r="K409" t="s">
        <v>149</v>
      </c>
      <c r="M409" t="s">
        <v>76</v>
      </c>
      <c r="N409" t="s">
        <v>215</v>
      </c>
      <c r="O409" s="57">
        <v>46305.553587962961</v>
      </c>
      <c r="P409" s="57">
        <v>46305.611921296295</v>
      </c>
      <c r="Q409">
        <v>69405595</v>
      </c>
      <c r="S409">
        <v>141148109122</v>
      </c>
      <c r="T409" t="s">
        <v>3867</v>
      </c>
      <c r="U409" t="s">
        <v>4997</v>
      </c>
      <c r="V409" t="s">
        <v>4998</v>
      </c>
      <c r="Z409">
        <v>110.17182889999999</v>
      </c>
      <c r="AA409">
        <v>-7.3768554000000002</v>
      </c>
      <c r="AB409" t="s">
        <v>3870</v>
      </c>
      <c r="AC409" t="s">
        <v>283</v>
      </c>
      <c r="AL409" t="s">
        <v>217</v>
      </c>
      <c r="AM409" t="s">
        <v>4999</v>
      </c>
      <c r="AN409" t="s">
        <v>6</v>
      </c>
      <c r="AO409" s="57">
        <v>46305.570069444446</v>
      </c>
      <c r="AR409" t="s">
        <v>218</v>
      </c>
      <c r="AS409" t="s">
        <v>219</v>
      </c>
      <c r="AT409" t="s">
        <v>230</v>
      </c>
      <c r="AU409">
        <v>20261010</v>
      </c>
      <c r="AV409" t="s">
        <v>221</v>
      </c>
      <c r="AW409" t="s">
        <v>540</v>
      </c>
      <c r="AX409" t="s">
        <v>222</v>
      </c>
      <c r="BA409" s="57">
        <v>46305.291666666664</v>
      </c>
      <c r="BB409" t="s">
        <v>4999</v>
      </c>
      <c r="BC409">
        <v>2026</v>
      </c>
      <c r="BD409">
        <v>10</v>
      </c>
      <c r="BE409">
        <v>10</v>
      </c>
      <c r="BF409" s="6">
        <f t="shared" si="18"/>
        <v>46305</v>
      </c>
      <c r="BG409">
        <f t="shared" si="19"/>
        <v>-0.29166666666424135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1002645127</v>
      </c>
      <c r="C410">
        <v>3</v>
      </c>
      <c r="D410" t="s">
        <v>59</v>
      </c>
      <c r="E410">
        <v>4</v>
      </c>
      <c r="F410" t="s">
        <v>241</v>
      </c>
      <c r="G410" t="s">
        <v>2611</v>
      </c>
      <c r="H410" t="s">
        <v>3237</v>
      </c>
      <c r="I410" t="s">
        <v>212</v>
      </c>
      <c r="J410" t="s">
        <v>213</v>
      </c>
      <c r="K410" t="s">
        <v>149</v>
      </c>
      <c r="L410" t="s">
        <v>214</v>
      </c>
      <c r="M410" t="s">
        <v>839</v>
      </c>
      <c r="N410" t="s">
        <v>215</v>
      </c>
      <c r="O410" s="57">
        <v>46315.467175925929</v>
      </c>
      <c r="P410" s="57">
        <v>46316.475115740737</v>
      </c>
      <c r="Q410">
        <v>69413598</v>
      </c>
      <c r="S410">
        <v>141148109191</v>
      </c>
      <c r="T410" t="s">
        <v>10239</v>
      </c>
      <c r="U410" t="s">
        <v>10240</v>
      </c>
      <c r="V410" t="s">
        <v>10241</v>
      </c>
      <c r="Z410">
        <v>110.21459820416899</v>
      </c>
      <c r="AA410">
        <v>-7.34097062821776</v>
      </c>
      <c r="AB410" t="s">
        <v>10242</v>
      </c>
      <c r="AC410" t="s">
        <v>235</v>
      </c>
      <c r="AL410" t="s">
        <v>217</v>
      </c>
      <c r="AM410" t="s">
        <v>10243</v>
      </c>
      <c r="AN410" t="s">
        <v>6</v>
      </c>
      <c r="AO410" t="s">
        <v>10099</v>
      </c>
      <c r="AP410" s="57">
        <v>46316.333333333336</v>
      </c>
      <c r="AQ410" t="s">
        <v>841</v>
      </c>
      <c r="AR410" t="s">
        <v>840</v>
      </c>
      <c r="AS410" t="s">
        <v>219</v>
      </c>
      <c r="AT410" t="s">
        <v>230</v>
      </c>
      <c r="AV410" t="s">
        <v>10244</v>
      </c>
      <c r="AW410" t="s">
        <v>880</v>
      </c>
      <c r="AX410" t="s">
        <v>222</v>
      </c>
      <c r="BA410" s="57">
        <v>46316.333333333336</v>
      </c>
      <c r="BB410" t="s">
        <v>10243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:61">
      <c r="A411">
        <v>410</v>
      </c>
      <c r="B411">
        <v>1002645081</v>
      </c>
      <c r="C411">
        <v>3</v>
      </c>
      <c r="D411" t="s">
        <v>59</v>
      </c>
      <c r="E411">
        <v>4</v>
      </c>
      <c r="F411" t="s">
        <v>241</v>
      </c>
      <c r="G411" t="s">
        <v>2611</v>
      </c>
      <c r="H411" t="s">
        <v>3237</v>
      </c>
      <c r="I411" t="s">
        <v>212</v>
      </c>
      <c r="J411" t="s">
        <v>213</v>
      </c>
      <c r="K411" t="s">
        <v>149</v>
      </c>
      <c r="L411" t="s">
        <v>214</v>
      </c>
      <c r="M411" t="s">
        <v>238</v>
      </c>
      <c r="N411" t="s">
        <v>215</v>
      </c>
      <c r="O411" s="57">
        <v>46315.45890046296</v>
      </c>
      <c r="P411" s="57">
        <v>46315.459733796299</v>
      </c>
      <c r="Q411">
        <v>69413590</v>
      </c>
      <c r="S411">
        <v>141148109190</v>
      </c>
      <c r="T411" t="s">
        <v>10245</v>
      </c>
      <c r="U411" t="s">
        <v>10240</v>
      </c>
      <c r="V411" t="s">
        <v>10246</v>
      </c>
      <c r="Z411">
        <v>110.214535728941</v>
      </c>
      <c r="AA411">
        <v>-7.3411004627971899</v>
      </c>
      <c r="AB411" t="s">
        <v>10247</v>
      </c>
      <c r="AC411" t="s">
        <v>235</v>
      </c>
      <c r="AL411" t="s">
        <v>217</v>
      </c>
      <c r="AM411" t="s">
        <v>10248</v>
      </c>
      <c r="AN411" t="s">
        <v>6</v>
      </c>
      <c r="AO411" t="s">
        <v>10099</v>
      </c>
      <c r="AP411" s="57">
        <v>46318.333333333336</v>
      </c>
      <c r="AR411" t="s">
        <v>239</v>
      </c>
      <c r="AS411" t="s">
        <v>219</v>
      </c>
      <c r="AT411" t="s">
        <v>230</v>
      </c>
      <c r="AV411" t="s">
        <v>238</v>
      </c>
      <c r="AW411" t="s">
        <v>880</v>
      </c>
      <c r="AX411" t="s">
        <v>222</v>
      </c>
      <c r="BA411" s="57">
        <v>46318.333333333336</v>
      </c>
      <c r="BB411" t="s">
        <v>10248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1002624681</v>
      </c>
      <c r="C412">
        <v>3</v>
      </c>
      <c r="D412" t="s">
        <v>38</v>
      </c>
      <c r="E412">
        <v>5</v>
      </c>
      <c r="F412" t="s">
        <v>90</v>
      </c>
      <c r="G412" t="s">
        <v>90</v>
      </c>
      <c r="H412" t="s">
        <v>468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46301.626851851855</v>
      </c>
      <c r="P412" s="57">
        <v>46302.683530092596</v>
      </c>
      <c r="Q412">
        <v>69405226</v>
      </c>
      <c r="S412">
        <v>152625208633</v>
      </c>
      <c r="T412" t="s">
        <v>3242</v>
      </c>
      <c r="U412" t="s">
        <v>3243</v>
      </c>
      <c r="V412" t="s">
        <v>3244</v>
      </c>
      <c r="Z412">
        <v>112.06143299999999</v>
      </c>
      <c r="AA412">
        <v>-7.7862422999999996</v>
      </c>
      <c r="AB412" t="s">
        <v>3245</v>
      </c>
      <c r="AC412" t="s">
        <v>235</v>
      </c>
      <c r="AL412" t="s">
        <v>217</v>
      </c>
      <c r="AM412" t="s">
        <v>3246</v>
      </c>
      <c r="AN412" t="s">
        <v>6</v>
      </c>
      <c r="AO412" s="57">
        <v>46183.642893518518</v>
      </c>
      <c r="AP412" s="57">
        <v>46302.458333333336</v>
      </c>
      <c r="AR412" t="s">
        <v>218</v>
      </c>
      <c r="AS412" t="s">
        <v>548</v>
      </c>
      <c r="AT412" t="s">
        <v>230</v>
      </c>
      <c r="AU412">
        <v>20261007</v>
      </c>
      <c r="AV412" t="s">
        <v>221</v>
      </c>
      <c r="AW412" t="s">
        <v>875</v>
      </c>
      <c r="AX412" t="s">
        <v>222</v>
      </c>
      <c r="BA412" s="57">
        <v>46302.458333333336</v>
      </c>
      <c r="BB412" t="s">
        <v>3246</v>
      </c>
      <c r="BC412">
        <v>2026</v>
      </c>
      <c r="BD412">
        <v>10</v>
      </c>
      <c r="BE412">
        <v>7</v>
      </c>
      <c r="BF412" s="6">
        <f t="shared" si="18"/>
        <v>46302</v>
      </c>
      <c r="BG412">
        <f t="shared" si="19"/>
        <v>-0.45833333333575865</v>
      </c>
      <c r="BH412" t="str">
        <f t="shared" si="20"/>
        <v>COMPLY</v>
      </c>
      <c r="BI412" t="str">
        <f>VLOOKUP(H412,Sheet2!$A$1:$B$270,2,FALSE)</f>
        <v>KEDIRI</v>
      </c>
    </row>
    <row r="413" spans="1:61">
      <c r="A413">
        <v>412</v>
      </c>
      <c r="B413">
        <v>1002645378</v>
      </c>
      <c r="C413">
        <v>3</v>
      </c>
      <c r="D413" t="s">
        <v>38</v>
      </c>
      <c r="E413">
        <v>5</v>
      </c>
      <c r="F413" t="s">
        <v>90</v>
      </c>
      <c r="G413" t="s">
        <v>90</v>
      </c>
      <c r="H413" t="s">
        <v>468</v>
      </c>
      <c r="I413" t="s">
        <v>212</v>
      </c>
      <c r="J413" t="s">
        <v>213</v>
      </c>
      <c r="K413" t="s">
        <v>149</v>
      </c>
      <c r="L413" t="s">
        <v>214</v>
      </c>
      <c r="M413" t="s">
        <v>238</v>
      </c>
      <c r="N413" t="s">
        <v>215</v>
      </c>
      <c r="O413" s="57">
        <v>46315.539467592593</v>
      </c>
      <c r="P413" s="57">
        <v>46315.540590277778</v>
      </c>
      <c r="Q413">
        <v>69413752</v>
      </c>
      <c r="S413">
        <v>152625208994</v>
      </c>
      <c r="T413" t="s">
        <v>10249</v>
      </c>
      <c r="U413" t="s">
        <v>10250</v>
      </c>
      <c r="V413" t="s">
        <v>10251</v>
      </c>
      <c r="Z413">
        <v>112.0883329</v>
      </c>
      <c r="AA413">
        <v>-7.8118496000000004</v>
      </c>
      <c r="AB413" t="s">
        <v>10252</v>
      </c>
      <c r="AC413" t="s">
        <v>216</v>
      </c>
      <c r="AL413" t="s">
        <v>217</v>
      </c>
      <c r="AM413" t="s">
        <v>10253</v>
      </c>
      <c r="AN413" t="s">
        <v>6</v>
      </c>
      <c r="AO413" t="s">
        <v>10192</v>
      </c>
      <c r="AP413" s="57">
        <v>46317.333333333336</v>
      </c>
      <c r="AR413" t="s">
        <v>239</v>
      </c>
      <c r="AS413" t="s">
        <v>548</v>
      </c>
      <c r="AT413" t="s">
        <v>230</v>
      </c>
      <c r="AV413" t="s">
        <v>238</v>
      </c>
      <c r="AW413" t="s">
        <v>883</v>
      </c>
      <c r="AX413" t="s">
        <v>222</v>
      </c>
      <c r="BA413" s="57">
        <v>46317.333333333336</v>
      </c>
      <c r="BB413" t="s">
        <v>10253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KEDIRI</v>
      </c>
    </row>
    <row r="414" spans="1:61">
      <c r="A414">
        <v>413</v>
      </c>
      <c r="B414">
        <v>1002626931</v>
      </c>
      <c r="C414">
        <v>3</v>
      </c>
      <c r="D414" t="s">
        <v>38</v>
      </c>
      <c r="E414">
        <v>5</v>
      </c>
      <c r="F414" t="s">
        <v>90</v>
      </c>
      <c r="G414" t="s">
        <v>90</v>
      </c>
      <c r="H414" t="s">
        <v>504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46302.790729166663</v>
      </c>
      <c r="P414" s="57">
        <v>46303.68959490741</v>
      </c>
      <c r="Q414">
        <v>69406151</v>
      </c>
      <c r="S414">
        <v>152653205775</v>
      </c>
      <c r="T414" t="s">
        <v>3872</v>
      </c>
      <c r="U414" t="s">
        <v>3873</v>
      </c>
      <c r="V414" t="s">
        <v>3874</v>
      </c>
      <c r="Z414">
        <v>112.307345808541</v>
      </c>
      <c r="AA414">
        <v>-7.77763372955165</v>
      </c>
      <c r="AB414" t="s">
        <v>3875</v>
      </c>
      <c r="AC414" t="s">
        <v>235</v>
      </c>
      <c r="AL414" t="s">
        <v>217</v>
      </c>
      <c r="AM414" t="s">
        <v>3876</v>
      </c>
      <c r="AN414" t="s">
        <v>6</v>
      </c>
      <c r="AO414" s="57">
        <v>46213.809178240743</v>
      </c>
      <c r="AP414" s="57">
        <v>46303.625</v>
      </c>
      <c r="AR414" t="s">
        <v>218</v>
      </c>
      <c r="AS414" t="s">
        <v>303</v>
      </c>
      <c r="AT414" t="s">
        <v>230</v>
      </c>
      <c r="AU414">
        <v>20261008</v>
      </c>
      <c r="AV414" t="s">
        <v>221</v>
      </c>
      <c r="AW414" t="s">
        <v>883</v>
      </c>
      <c r="AX414" t="s">
        <v>222</v>
      </c>
      <c r="BA414" s="57">
        <v>46303.625</v>
      </c>
      <c r="BB414" t="s">
        <v>3876</v>
      </c>
      <c r="BC414">
        <v>2026</v>
      </c>
      <c r="BD414">
        <v>10</v>
      </c>
      <c r="BE414">
        <v>8</v>
      </c>
      <c r="BF414" s="6">
        <f t="shared" si="18"/>
        <v>46303</v>
      </c>
      <c r="BG414">
        <f t="shared" si="19"/>
        <v>-0.625</v>
      </c>
      <c r="BH414" t="str">
        <f t="shared" si="20"/>
        <v>COMPLY</v>
      </c>
      <c r="BI414" t="str">
        <f>VLOOKUP(H414,Sheet2!$A$1:$B$270,2,FALSE)</f>
        <v>KEDIRI</v>
      </c>
    </row>
    <row r="415" spans="1:61">
      <c r="A415">
        <v>414</v>
      </c>
      <c r="B415">
        <v>1002641398</v>
      </c>
      <c r="C415">
        <v>3</v>
      </c>
      <c r="D415" t="s">
        <v>38</v>
      </c>
      <c r="E415">
        <v>5</v>
      </c>
      <c r="F415" t="s">
        <v>90</v>
      </c>
      <c r="G415" t="s">
        <v>90</v>
      </c>
      <c r="H415" t="s">
        <v>428</v>
      </c>
      <c r="I415" t="s">
        <v>212</v>
      </c>
      <c r="J415" t="s">
        <v>213</v>
      </c>
      <c r="K415" t="s">
        <v>149</v>
      </c>
      <c r="L415" t="s">
        <v>214</v>
      </c>
      <c r="M415" t="s">
        <v>224</v>
      </c>
      <c r="N415" t="s">
        <v>215</v>
      </c>
      <c r="O415" s="57">
        <v>46312.570601851854</v>
      </c>
      <c r="P415" s="57">
        <v>46313.475034722222</v>
      </c>
      <c r="Q415">
        <v>69412076</v>
      </c>
      <c r="S415">
        <v>152651207264</v>
      </c>
      <c r="T415" t="s">
        <v>8282</v>
      </c>
      <c r="U415" t="s">
        <v>8283</v>
      </c>
      <c r="V415" t="s">
        <v>8284</v>
      </c>
      <c r="Z415">
        <v>111.99142670000001</v>
      </c>
      <c r="AA415">
        <v>-7.9105467999999997</v>
      </c>
      <c r="AB415" t="s">
        <v>8285</v>
      </c>
      <c r="AC415" t="s">
        <v>216</v>
      </c>
      <c r="AL415" t="s">
        <v>217</v>
      </c>
      <c r="AM415" t="s">
        <v>8286</v>
      </c>
      <c r="AN415" t="s">
        <v>6</v>
      </c>
      <c r="AO415" t="s">
        <v>8287</v>
      </c>
      <c r="AP415" s="57">
        <v>46313.458333333336</v>
      </c>
      <c r="AR415" t="s">
        <v>18</v>
      </c>
      <c r="AS415" t="s">
        <v>548</v>
      </c>
      <c r="AT415" t="s">
        <v>342</v>
      </c>
      <c r="AV415" t="s">
        <v>226</v>
      </c>
      <c r="AW415" t="s">
        <v>1901</v>
      </c>
      <c r="AX415" t="s">
        <v>222</v>
      </c>
      <c r="BA415" s="57">
        <v>46313.458333333336</v>
      </c>
      <c r="BB415" t="s">
        <v>8286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str">
        <f>VLOOKUP(H415,Sheet2!$A$1:$B$270,2,FALSE)</f>
        <v>KEDIRI</v>
      </c>
    </row>
    <row r="416" spans="1:61">
      <c r="A416">
        <v>415</v>
      </c>
      <c r="B416">
        <v>1002624340</v>
      </c>
      <c r="C416">
        <v>3</v>
      </c>
      <c r="D416" t="s">
        <v>38</v>
      </c>
      <c r="E416">
        <v>5</v>
      </c>
      <c r="F416" t="s">
        <v>90</v>
      </c>
      <c r="G416" t="s">
        <v>90</v>
      </c>
      <c r="H416" t="s">
        <v>428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46301.565671296295</v>
      </c>
      <c r="P416" s="57">
        <v>46302.484479166669</v>
      </c>
      <c r="Q416">
        <v>69405066</v>
      </c>
      <c r="S416">
        <v>152651208905</v>
      </c>
      <c r="T416" t="s">
        <v>3247</v>
      </c>
      <c r="U416" t="s">
        <v>3248</v>
      </c>
      <c r="V416" t="s">
        <v>3249</v>
      </c>
      <c r="Z416">
        <v>111.961273439877</v>
      </c>
      <c r="AA416">
        <v>-7.9157443618569197</v>
      </c>
      <c r="AB416" t="s">
        <v>3250</v>
      </c>
      <c r="AC416" t="s">
        <v>235</v>
      </c>
      <c r="AL416" t="s">
        <v>217</v>
      </c>
      <c r="AM416" t="s">
        <v>3251</v>
      </c>
      <c r="AN416" t="s">
        <v>6</v>
      </c>
      <c r="AO416" s="57">
        <v>46183.570092592592</v>
      </c>
      <c r="AP416" s="57">
        <v>46302.458333333336</v>
      </c>
      <c r="AR416" t="s">
        <v>218</v>
      </c>
      <c r="AS416" t="s">
        <v>548</v>
      </c>
      <c r="AT416" t="s">
        <v>230</v>
      </c>
      <c r="AU416">
        <v>20261007</v>
      </c>
      <c r="AV416" t="s">
        <v>221</v>
      </c>
      <c r="AW416" t="s">
        <v>879</v>
      </c>
      <c r="AX416" t="s">
        <v>222</v>
      </c>
      <c r="BA416" s="57">
        <v>46302.458333333336</v>
      </c>
      <c r="BB416" t="s">
        <v>3251</v>
      </c>
      <c r="BC416">
        <v>2026</v>
      </c>
      <c r="BD416">
        <v>10</v>
      </c>
      <c r="BE416">
        <v>7</v>
      </c>
      <c r="BF416" s="6">
        <f t="shared" si="18"/>
        <v>46302</v>
      </c>
      <c r="BG416">
        <f t="shared" si="19"/>
        <v>-0.45833333333575865</v>
      </c>
      <c r="BH416" t="str">
        <f t="shared" si="20"/>
        <v>COMPLY</v>
      </c>
      <c r="BI416" t="str">
        <f>VLOOKUP(H416,Sheet2!$A$1:$B$270,2,FALSE)</f>
        <v>KEDIRI</v>
      </c>
    </row>
    <row r="417" spans="1:61">
      <c r="A417">
        <v>416</v>
      </c>
      <c r="B417">
        <v>1002625119</v>
      </c>
      <c r="C417">
        <v>3</v>
      </c>
      <c r="D417" t="s">
        <v>38</v>
      </c>
      <c r="E417">
        <v>5</v>
      </c>
      <c r="F417" t="s">
        <v>90</v>
      </c>
      <c r="G417" t="s">
        <v>90</v>
      </c>
      <c r="H417" t="s">
        <v>428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46301.733043981483</v>
      </c>
      <c r="P417" s="57">
        <v>46302.568229166667</v>
      </c>
      <c r="Q417">
        <v>69405361</v>
      </c>
      <c r="S417">
        <v>152651208907</v>
      </c>
      <c r="T417" t="s">
        <v>3252</v>
      </c>
      <c r="U417" t="s">
        <v>3253</v>
      </c>
      <c r="V417" t="s">
        <v>3254</v>
      </c>
      <c r="Z417">
        <v>111.951139</v>
      </c>
      <c r="AA417">
        <v>-7.9421350000000004</v>
      </c>
      <c r="AB417" t="s">
        <v>3255</v>
      </c>
      <c r="AC417" t="s">
        <v>235</v>
      </c>
      <c r="AL417" t="s">
        <v>217</v>
      </c>
      <c r="AM417" t="s">
        <v>3256</v>
      </c>
      <c r="AN417" t="s">
        <v>6</v>
      </c>
      <c r="AO417" s="57">
        <v>46183.736192129632</v>
      </c>
      <c r="AP417" s="57">
        <v>46302.625</v>
      </c>
      <c r="AR417" t="s">
        <v>218</v>
      </c>
      <c r="AS417" t="s">
        <v>548</v>
      </c>
      <c r="AT417" t="s">
        <v>230</v>
      </c>
      <c r="AU417">
        <v>20261007</v>
      </c>
      <c r="AV417" t="s">
        <v>221</v>
      </c>
      <c r="AW417" t="s">
        <v>876</v>
      </c>
      <c r="AX417" t="s">
        <v>222</v>
      </c>
      <c r="BA417" s="57">
        <v>46302.625</v>
      </c>
      <c r="BB417" t="s">
        <v>3256</v>
      </c>
      <c r="BC417">
        <v>2026</v>
      </c>
      <c r="BD417">
        <v>10</v>
      </c>
      <c r="BE417">
        <v>7</v>
      </c>
      <c r="BF417" s="6">
        <f t="shared" si="18"/>
        <v>46302</v>
      </c>
      <c r="BG417">
        <f t="shared" si="19"/>
        <v>-0.625</v>
      </c>
      <c r="BH417" t="str">
        <f t="shared" si="20"/>
        <v>COMPLY</v>
      </c>
      <c r="BI417" t="str">
        <f>VLOOKUP(H417,Sheet2!$A$1:$B$270,2,FALSE)</f>
        <v>KEDIRI</v>
      </c>
    </row>
    <row r="418" spans="1:61">
      <c r="A418">
        <v>417</v>
      </c>
      <c r="B418">
        <v>1002637823</v>
      </c>
      <c r="C418">
        <v>3</v>
      </c>
      <c r="D418" t="s">
        <v>38</v>
      </c>
      <c r="E418">
        <v>5</v>
      </c>
      <c r="F418" t="s">
        <v>90</v>
      </c>
      <c r="G418" t="s">
        <v>90</v>
      </c>
      <c r="H418" t="s">
        <v>428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46310.392835648148</v>
      </c>
      <c r="P418" s="57">
        <v>46310.594490740739</v>
      </c>
      <c r="Q418">
        <v>69410535</v>
      </c>
      <c r="S418">
        <v>152651208002</v>
      </c>
      <c r="T418" t="s">
        <v>7521</v>
      </c>
      <c r="U418" t="s">
        <v>7522</v>
      </c>
      <c r="V418" t="s">
        <v>7523</v>
      </c>
      <c r="Z418">
        <v>111.953955888748</v>
      </c>
      <c r="AA418">
        <v>-7.92947011081338</v>
      </c>
      <c r="AB418" t="s">
        <v>7524</v>
      </c>
      <c r="AC418" t="s">
        <v>216</v>
      </c>
      <c r="AL418" t="s">
        <v>217</v>
      </c>
      <c r="AM418" t="s">
        <v>7525</v>
      </c>
      <c r="AN418" t="s">
        <v>6</v>
      </c>
      <c r="AO418" t="s">
        <v>7421</v>
      </c>
      <c r="AP418" s="57">
        <v>46311.333333333336</v>
      </c>
      <c r="AR418" t="s">
        <v>218</v>
      </c>
      <c r="AS418" t="s">
        <v>548</v>
      </c>
      <c r="AT418" t="s">
        <v>342</v>
      </c>
      <c r="AU418">
        <v>20261015</v>
      </c>
      <c r="AV418" t="s">
        <v>221</v>
      </c>
      <c r="AW418" t="s">
        <v>885</v>
      </c>
      <c r="AX418" t="s">
        <v>222</v>
      </c>
      <c r="BA418" s="57">
        <v>46311.333333333336</v>
      </c>
      <c r="BB418" t="s">
        <v>7525</v>
      </c>
      <c r="BC418">
        <v>2026</v>
      </c>
      <c r="BD418">
        <v>10</v>
      </c>
      <c r="BE418">
        <v>15</v>
      </c>
      <c r="BF418" s="6">
        <f t="shared" si="18"/>
        <v>46310</v>
      </c>
      <c r="BG418">
        <f t="shared" si="19"/>
        <v>-1.3333333333357587</v>
      </c>
      <c r="BH418" t="str">
        <f t="shared" si="20"/>
        <v>COMPLY</v>
      </c>
      <c r="BI418" t="str">
        <f>VLOOKUP(H418,Sheet2!$A$1:$B$270,2,FALSE)</f>
        <v>KEDIRI</v>
      </c>
    </row>
    <row r="419" spans="1:61">
      <c r="A419">
        <v>418</v>
      </c>
      <c r="B419">
        <v>1002629407</v>
      </c>
      <c r="C419">
        <v>3</v>
      </c>
      <c r="D419" t="s">
        <v>38</v>
      </c>
      <c r="E419">
        <v>5</v>
      </c>
      <c r="F419" t="s">
        <v>90</v>
      </c>
      <c r="G419" t="s">
        <v>90</v>
      </c>
      <c r="H419" t="s">
        <v>456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46304.467824074076</v>
      </c>
      <c r="P419" s="57">
        <v>46305.713321759256</v>
      </c>
      <c r="Q419">
        <v>69407192</v>
      </c>
      <c r="S419">
        <v>152652205370</v>
      </c>
      <c r="T419" t="s">
        <v>5001</v>
      </c>
      <c r="U419" t="s">
        <v>5002</v>
      </c>
      <c r="V419" t="s">
        <v>5003</v>
      </c>
      <c r="Z419">
        <v>112.136278375983</v>
      </c>
      <c r="AA419">
        <v>-7.6909641548825496</v>
      </c>
      <c r="AB419" t="s">
        <v>5004</v>
      </c>
      <c r="AC419" t="s">
        <v>216</v>
      </c>
      <c r="AL419" t="s">
        <v>217</v>
      </c>
      <c r="AM419" t="s">
        <v>5005</v>
      </c>
      <c r="AN419" t="s">
        <v>6</v>
      </c>
      <c r="AO419" s="57">
        <v>46275.47583333333</v>
      </c>
      <c r="AP419" s="57">
        <v>46305.333333333336</v>
      </c>
      <c r="AR419" t="s">
        <v>218</v>
      </c>
      <c r="AS419" t="s">
        <v>303</v>
      </c>
      <c r="AT419" t="s">
        <v>230</v>
      </c>
      <c r="AU419">
        <v>20261010</v>
      </c>
      <c r="AV419" t="s">
        <v>221</v>
      </c>
      <c r="AW419" t="s">
        <v>2231</v>
      </c>
      <c r="AX419" t="s">
        <v>222</v>
      </c>
      <c r="BA419" s="57">
        <v>46305.333333333336</v>
      </c>
      <c r="BB419" t="s">
        <v>5005</v>
      </c>
      <c r="BC419">
        <v>2026</v>
      </c>
      <c r="BD419">
        <v>10</v>
      </c>
      <c r="BE419">
        <v>10</v>
      </c>
      <c r="BF419" s="6">
        <f t="shared" si="18"/>
        <v>46305</v>
      </c>
      <c r="BG419">
        <f t="shared" si="19"/>
        <v>-0.33333333333575865</v>
      </c>
      <c r="BH419" t="str">
        <f t="shared" si="20"/>
        <v>COMPLY</v>
      </c>
      <c r="BI419" t="str">
        <f>VLOOKUP(H419,Sheet2!$A$1:$B$270,2,FALSE)</f>
        <v>KEDIRI</v>
      </c>
    </row>
    <row r="420" spans="1:61">
      <c r="A420">
        <v>419</v>
      </c>
      <c r="B420">
        <v>1002641180</v>
      </c>
      <c r="C420">
        <v>3</v>
      </c>
      <c r="D420" t="s">
        <v>38</v>
      </c>
      <c r="E420">
        <v>5</v>
      </c>
      <c r="F420" t="s">
        <v>90</v>
      </c>
      <c r="G420" t="s">
        <v>90</v>
      </c>
      <c r="H420" t="s">
        <v>456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46312.419270833336</v>
      </c>
      <c r="P420" s="57">
        <v>46314.650497685187</v>
      </c>
      <c r="Q420">
        <v>69411967</v>
      </c>
      <c r="S420">
        <v>152652205375</v>
      </c>
      <c r="T420" t="s">
        <v>8288</v>
      </c>
      <c r="U420" t="s">
        <v>8289</v>
      </c>
      <c r="V420" t="s">
        <v>8290</v>
      </c>
      <c r="Z420">
        <v>112.099761106073</v>
      </c>
      <c r="AA420">
        <v>-7.6441670652218701</v>
      </c>
      <c r="AB420" t="s">
        <v>8291</v>
      </c>
      <c r="AC420" t="s">
        <v>216</v>
      </c>
      <c r="AL420" t="s">
        <v>217</v>
      </c>
      <c r="AM420" t="s">
        <v>8292</v>
      </c>
      <c r="AN420" t="s">
        <v>6</v>
      </c>
      <c r="AO420" t="s">
        <v>8293</v>
      </c>
      <c r="AP420" s="57">
        <v>46313.333333333336</v>
      </c>
      <c r="AR420" t="s">
        <v>218</v>
      </c>
      <c r="AS420" t="s">
        <v>303</v>
      </c>
      <c r="AT420" t="s">
        <v>230</v>
      </c>
      <c r="AU420">
        <v>20261019</v>
      </c>
      <c r="AV420" t="s">
        <v>221</v>
      </c>
      <c r="AW420" t="s">
        <v>883</v>
      </c>
      <c r="AX420" t="s">
        <v>222</v>
      </c>
      <c r="BA420" s="57">
        <v>46313.333333333336</v>
      </c>
      <c r="BB420" t="s">
        <v>8292</v>
      </c>
      <c r="BC420">
        <v>2026</v>
      </c>
      <c r="BD420">
        <v>10</v>
      </c>
      <c r="BE420">
        <v>19</v>
      </c>
      <c r="BF420" s="6">
        <f t="shared" si="18"/>
        <v>46314</v>
      </c>
      <c r="BG420">
        <f t="shared" si="19"/>
        <v>0.66666666666424135</v>
      </c>
      <c r="BH420" t="str">
        <f t="shared" si="20"/>
        <v>COMPLY</v>
      </c>
      <c r="BI420" t="str">
        <f>VLOOKUP(H420,Sheet2!$A$1:$B$270,2,FALSE)</f>
        <v>KEDIRI</v>
      </c>
    </row>
    <row r="421" spans="1:61">
      <c r="A421">
        <v>420</v>
      </c>
      <c r="B421">
        <v>1002641337</v>
      </c>
      <c r="C421">
        <v>3</v>
      </c>
      <c r="D421" t="s">
        <v>38</v>
      </c>
      <c r="E421">
        <v>5</v>
      </c>
      <c r="F421" t="s">
        <v>90</v>
      </c>
      <c r="G421" t="s">
        <v>90</v>
      </c>
      <c r="H421" t="s">
        <v>456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46312.537268518521</v>
      </c>
      <c r="P421" s="57">
        <v>46313.786053240743</v>
      </c>
      <c r="Q421">
        <v>69412060</v>
      </c>
      <c r="S421">
        <v>152652205376</v>
      </c>
      <c r="T421" t="s">
        <v>8294</v>
      </c>
      <c r="U421" t="s">
        <v>8295</v>
      </c>
      <c r="V421" t="s">
        <v>8296</v>
      </c>
      <c r="Z421">
        <v>112.113966</v>
      </c>
      <c r="AA421">
        <v>-7.6500399999999997</v>
      </c>
      <c r="AB421" t="s">
        <v>8297</v>
      </c>
      <c r="AC421" t="s">
        <v>235</v>
      </c>
      <c r="AL421" t="s">
        <v>217</v>
      </c>
      <c r="AM421" t="s">
        <v>8298</v>
      </c>
      <c r="AN421" t="s">
        <v>6</v>
      </c>
      <c r="AO421" t="s">
        <v>8193</v>
      </c>
      <c r="AP421" s="57">
        <v>46313.458333333336</v>
      </c>
      <c r="AR421" t="s">
        <v>218</v>
      </c>
      <c r="AS421" t="s">
        <v>303</v>
      </c>
      <c r="AT421" t="s">
        <v>230</v>
      </c>
      <c r="AU421">
        <v>20261018</v>
      </c>
      <c r="AV421" t="s">
        <v>221</v>
      </c>
      <c r="AW421" t="s">
        <v>877</v>
      </c>
      <c r="AX421" t="s">
        <v>222</v>
      </c>
      <c r="BA421" s="57">
        <v>46313.458333333336</v>
      </c>
      <c r="BB421" t="s">
        <v>8298</v>
      </c>
      <c r="BC421">
        <v>2026</v>
      </c>
      <c r="BD421">
        <v>10</v>
      </c>
      <c r="BE421">
        <v>18</v>
      </c>
      <c r="BF421" s="6">
        <f t="shared" si="18"/>
        <v>46313</v>
      </c>
      <c r="BG421">
        <f t="shared" si="19"/>
        <v>-0.45833333333575865</v>
      </c>
      <c r="BH421" t="str">
        <f t="shared" si="20"/>
        <v>COMPLY</v>
      </c>
      <c r="BI421" t="str">
        <f>VLOOKUP(H421,Sheet2!$A$1:$B$270,2,FALSE)</f>
        <v>KEDIRI</v>
      </c>
    </row>
    <row r="422" spans="1:61">
      <c r="A422">
        <v>421</v>
      </c>
      <c r="B422">
        <v>1002641340</v>
      </c>
      <c r="C422">
        <v>3</v>
      </c>
      <c r="D422" t="s">
        <v>38</v>
      </c>
      <c r="E422">
        <v>5</v>
      </c>
      <c r="F422" t="s">
        <v>90</v>
      </c>
      <c r="G422" t="s">
        <v>90</v>
      </c>
      <c r="H422" t="s">
        <v>456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46312.538645833331</v>
      </c>
      <c r="P422" s="57">
        <v>46313.854305555556</v>
      </c>
      <c r="Q422">
        <v>69412062</v>
      </c>
      <c r="S422">
        <v>152652205377</v>
      </c>
      <c r="T422" t="s">
        <v>8294</v>
      </c>
      <c r="U422" t="s">
        <v>8295</v>
      </c>
      <c r="V422" t="s">
        <v>8299</v>
      </c>
      <c r="Z422">
        <v>112.113974131643</v>
      </c>
      <c r="AA422">
        <v>-7.6500041478497298</v>
      </c>
      <c r="AB422" t="s">
        <v>8300</v>
      </c>
      <c r="AC422" t="s">
        <v>216</v>
      </c>
      <c r="AL422" t="s">
        <v>217</v>
      </c>
      <c r="AM422" t="s">
        <v>8301</v>
      </c>
      <c r="AN422" t="s">
        <v>6</v>
      </c>
      <c r="AO422" t="s">
        <v>8302</v>
      </c>
      <c r="AP422" s="57">
        <v>46313.458333333336</v>
      </c>
      <c r="AR422" t="s">
        <v>218</v>
      </c>
      <c r="AS422" t="s">
        <v>303</v>
      </c>
      <c r="AT422" t="s">
        <v>230</v>
      </c>
      <c r="AU422">
        <v>20261018</v>
      </c>
      <c r="AV422" t="s">
        <v>221</v>
      </c>
      <c r="AW422" t="s">
        <v>883</v>
      </c>
      <c r="AX422" t="s">
        <v>222</v>
      </c>
      <c r="BA422" s="57">
        <v>46313.458333333336</v>
      </c>
      <c r="BB422" t="s">
        <v>8301</v>
      </c>
      <c r="BC422">
        <v>2026</v>
      </c>
      <c r="BD422">
        <v>10</v>
      </c>
      <c r="BE422">
        <v>18</v>
      </c>
      <c r="BF422" s="6">
        <f t="shared" si="18"/>
        <v>46313</v>
      </c>
      <c r="BG422">
        <f t="shared" si="19"/>
        <v>-0.45833333333575865</v>
      </c>
      <c r="BH422" t="str">
        <f t="shared" si="20"/>
        <v>COMPLY</v>
      </c>
      <c r="BI422" t="str">
        <f>VLOOKUP(H422,Sheet2!$A$1:$B$270,2,FALSE)</f>
        <v>KEDIRI</v>
      </c>
    </row>
    <row r="423" spans="1:61">
      <c r="A423">
        <v>422</v>
      </c>
      <c r="B423">
        <v>1002639444</v>
      </c>
      <c r="C423">
        <v>3</v>
      </c>
      <c r="D423" t="s">
        <v>38</v>
      </c>
      <c r="E423">
        <v>5</v>
      </c>
      <c r="F423" t="s">
        <v>90</v>
      </c>
      <c r="G423" t="s">
        <v>90</v>
      </c>
      <c r="H423" t="s">
        <v>344</v>
      </c>
      <c r="I423" t="s">
        <v>212</v>
      </c>
      <c r="J423" t="s">
        <v>213</v>
      </c>
      <c r="K423" t="s">
        <v>149</v>
      </c>
      <c r="L423" t="s">
        <v>214</v>
      </c>
      <c r="M423" t="s">
        <v>1400</v>
      </c>
      <c r="N423" t="s">
        <v>215</v>
      </c>
      <c r="O423" s="57">
        <v>46311.378877314812</v>
      </c>
      <c r="P423" s="57">
        <v>46313.349166666667</v>
      </c>
      <c r="Q423">
        <v>69411144</v>
      </c>
      <c r="S423">
        <v>152639219647</v>
      </c>
      <c r="T423" t="s">
        <v>8325</v>
      </c>
      <c r="U423" t="s">
        <v>8326</v>
      </c>
      <c r="V423" t="s">
        <v>8330</v>
      </c>
      <c r="Z423">
        <v>112.20487</v>
      </c>
      <c r="AA423">
        <v>-7.7314639999999999</v>
      </c>
      <c r="AB423" t="s">
        <v>8328</v>
      </c>
      <c r="AC423" t="s">
        <v>235</v>
      </c>
      <c r="AL423" t="s">
        <v>217</v>
      </c>
      <c r="AM423" t="s">
        <v>8331</v>
      </c>
      <c r="AN423" t="s">
        <v>6</v>
      </c>
      <c r="AO423" t="s">
        <v>8332</v>
      </c>
      <c r="AP423" s="57">
        <v>46312.333333333336</v>
      </c>
      <c r="AR423" t="s">
        <v>14</v>
      </c>
      <c r="AS423" t="s">
        <v>303</v>
      </c>
      <c r="AT423" t="s">
        <v>342</v>
      </c>
      <c r="AV423" t="s">
        <v>8333</v>
      </c>
      <c r="AW423" t="s">
        <v>3402</v>
      </c>
      <c r="AX423" t="s">
        <v>222</v>
      </c>
      <c r="BA423" s="57">
        <v>46312.333333333336</v>
      </c>
      <c r="BB423" t="s">
        <v>8331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KEDIRI</v>
      </c>
    </row>
    <row r="424" spans="1:61">
      <c r="A424">
        <v>423</v>
      </c>
      <c r="B424">
        <v>1002618470</v>
      </c>
      <c r="C424">
        <v>3</v>
      </c>
      <c r="D424" t="s">
        <v>38</v>
      </c>
      <c r="E424">
        <v>5</v>
      </c>
      <c r="F424" t="s">
        <v>90</v>
      </c>
      <c r="G424" t="s">
        <v>90</v>
      </c>
      <c r="H424" t="s">
        <v>344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46296.663645833331</v>
      </c>
      <c r="P424" s="57">
        <v>46298.410671296297</v>
      </c>
      <c r="Q424">
        <v>69402566</v>
      </c>
      <c r="S424">
        <v>152639219602</v>
      </c>
      <c r="T424" t="s">
        <v>1007</v>
      </c>
      <c r="U424" t="s">
        <v>1008</v>
      </c>
      <c r="V424" t="s">
        <v>1009</v>
      </c>
      <c r="Z424">
        <v>112.193374894559</v>
      </c>
      <c r="AA424">
        <v>-7.7675328725875801</v>
      </c>
      <c r="AB424" t="s">
        <v>1010</v>
      </c>
      <c r="AC424" t="s">
        <v>216</v>
      </c>
      <c r="AL424" t="s">
        <v>217</v>
      </c>
      <c r="AM424" t="s">
        <v>1011</v>
      </c>
      <c r="AN424" t="s">
        <v>6</v>
      </c>
      <c r="AO424" s="57">
        <v>46032.694421296299</v>
      </c>
      <c r="AP424" s="57">
        <v>46297.625</v>
      </c>
      <c r="AR424" t="s">
        <v>218</v>
      </c>
      <c r="AS424" t="s">
        <v>303</v>
      </c>
      <c r="AT424" t="s">
        <v>230</v>
      </c>
      <c r="AU424">
        <v>20261003</v>
      </c>
      <c r="AV424" t="s">
        <v>221</v>
      </c>
      <c r="AW424" t="s">
        <v>877</v>
      </c>
      <c r="AX424" t="s">
        <v>222</v>
      </c>
      <c r="BA424" s="57">
        <v>46297.625</v>
      </c>
      <c r="BB424" t="s">
        <v>1011</v>
      </c>
      <c r="BC424">
        <v>2026</v>
      </c>
      <c r="BD424">
        <v>10</v>
      </c>
      <c r="BE424">
        <v>3</v>
      </c>
      <c r="BF424" s="6">
        <f t="shared" si="18"/>
        <v>46298</v>
      </c>
      <c r="BG424">
        <f t="shared" si="19"/>
        <v>0.375</v>
      </c>
      <c r="BH424" t="str">
        <f t="shared" si="20"/>
        <v>COMPLY</v>
      </c>
      <c r="BI424" t="str">
        <f>VLOOKUP(H424,Sheet2!$A$1:$B$270,2,FALSE)</f>
        <v>KEDIRI</v>
      </c>
    </row>
    <row r="425" spans="1:61">
      <c r="A425">
        <v>424</v>
      </c>
      <c r="B425">
        <v>1002619511</v>
      </c>
      <c r="C425">
        <v>3</v>
      </c>
      <c r="D425" t="s">
        <v>38</v>
      </c>
      <c r="E425">
        <v>5</v>
      </c>
      <c r="F425" t="s">
        <v>90</v>
      </c>
      <c r="G425" t="s">
        <v>90</v>
      </c>
      <c r="H425" t="s">
        <v>344</v>
      </c>
      <c r="I425" t="s">
        <v>212</v>
      </c>
      <c r="J425" t="s">
        <v>213</v>
      </c>
      <c r="K425" t="s">
        <v>149</v>
      </c>
      <c r="M425" t="s">
        <v>76</v>
      </c>
      <c r="N425" t="s">
        <v>563</v>
      </c>
      <c r="O425" s="57">
        <v>46297.472858796296</v>
      </c>
      <c r="P425" s="57">
        <v>46302.418483796297</v>
      </c>
      <c r="Q425">
        <v>66525052</v>
      </c>
      <c r="S425">
        <v>152639219543</v>
      </c>
      <c r="T425" t="s">
        <v>1652</v>
      </c>
      <c r="U425" t="s">
        <v>1653</v>
      </c>
      <c r="V425" t="s">
        <v>2619</v>
      </c>
      <c r="Z425">
        <v>112.185666561126</v>
      </c>
      <c r="AA425">
        <v>-7.7646257818208504</v>
      </c>
      <c r="AB425" t="s">
        <v>1654</v>
      </c>
      <c r="AC425" t="s">
        <v>225</v>
      </c>
      <c r="AL425" t="s">
        <v>217</v>
      </c>
      <c r="AM425" t="s">
        <v>2620</v>
      </c>
      <c r="AN425" t="s">
        <v>6</v>
      </c>
      <c r="AO425" s="57">
        <v>46063.475972222222</v>
      </c>
      <c r="AP425" s="57">
        <v>46303.333333333336</v>
      </c>
      <c r="AR425" t="s">
        <v>218</v>
      </c>
      <c r="AS425" t="s">
        <v>303</v>
      </c>
      <c r="AT425" t="s">
        <v>230</v>
      </c>
      <c r="AU425">
        <v>20261007</v>
      </c>
      <c r="AV425" t="s">
        <v>221</v>
      </c>
      <c r="AW425" t="s">
        <v>540</v>
      </c>
      <c r="AX425" t="s">
        <v>222</v>
      </c>
      <c r="BA425" s="57">
        <v>46303.333333333336</v>
      </c>
      <c r="BB425" t="s">
        <v>2620</v>
      </c>
      <c r="BC425">
        <v>2026</v>
      </c>
      <c r="BD425">
        <v>10</v>
      </c>
      <c r="BE425">
        <v>7</v>
      </c>
      <c r="BF425" s="6">
        <f t="shared" si="18"/>
        <v>46302</v>
      </c>
      <c r="BG425">
        <f t="shared" si="19"/>
        <v>-1.3333333333357587</v>
      </c>
      <c r="BH425" t="str">
        <f t="shared" si="20"/>
        <v>COMPLY</v>
      </c>
      <c r="BI425" t="str">
        <f>VLOOKUP(H425,Sheet2!$A$1:$B$270,2,FALSE)</f>
        <v>KEDIRI</v>
      </c>
    </row>
    <row r="426" spans="1:61">
      <c r="A426">
        <v>425</v>
      </c>
      <c r="B426">
        <v>1002625835</v>
      </c>
      <c r="C426">
        <v>3</v>
      </c>
      <c r="D426" t="s">
        <v>38</v>
      </c>
      <c r="E426">
        <v>5</v>
      </c>
      <c r="F426" t="s">
        <v>90</v>
      </c>
      <c r="G426" t="s">
        <v>90</v>
      </c>
      <c r="H426" t="s">
        <v>344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46302.483113425929</v>
      </c>
      <c r="P426" s="57">
        <v>46303.743113425924</v>
      </c>
      <c r="Q426">
        <v>69405710</v>
      </c>
      <c r="S426">
        <v>152639219555</v>
      </c>
      <c r="T426" t="s">
        <v>3877</v>
      </c>
      <c r="U426" t="s">
        <v>3878</v>
      </c>
      <c r="V426" t="s">
        <v>3879</v>
      </c>
      <c r="Z426">
        <v>112.18857910484</v>
      </c>
      <c r="AA426">
        <v>-7.8006771331940099</v>
      </c>
      <c r="AB426" t="s">
        <v>3880</v>
      </c>
      <c r="AC426" t="s">
        <v>216</v>
      </c>
      <c r="AL426" t="s">
        <v>217</v>
      </c>
      <c r="AM426" t="s">
        <v>3221</v>
      </c>
      <c r="AN426" t="s">
        <v>6</v>
      </c>
      <c r="AO426" s="57">
        <v>46213.486516203702</v>
      </c>
      <c r="AP426" s="57">
        <v>46303.333333333336</v>
      </c>
      <c r="AR426" t="s">
        <v>218</v>
      </c>
      <c r="AS426" t="s">
        <v>303</v>
      </c>
      <c r="AT426" t="s">
        <v>342</v>
      </c>
      <c r="AU426">
        <v>20261008</v>
      </c>
      <c r="AV426" t="s">
        <v>221</v>
      </c>
      <c r="AW426" t="s">
        <v>1699</v>
      </c>
      <c r="AX426" t="s">
        <v>222</v>
      </c>
      <c r="BA426" s="57">
        <v>46303.333333333336</v>
      </c>
      <c r="BB426" t="s">
        <v>3221</v>
      </c>
      <c r="BC426">
        <v>2026</v>
      </c>
      <c r="BD426">
        <v>10</v>
      </c>
      <c r="BE426">
        <v>8</v>
      </c>
      <c r="BF426" s="6">
        <f t="shared" si="18"/>
        <v>46303</v>
      </c>
      <c r="BG426">
        <f t="shared" si="19"/>
        <v>-0.33333333333575865</v>
      </c>
      <c r="BH426" t="str">
        <f t="shared" si="20"/>
        <v>COMPLY</v>
      </c>
      <c r="BI426" t="str">
        <f>VLOOKUP(H426,Sheet2!$A$1:$B$270,2,FALSE)</f>
        <v>KEDIRI</v>
      </c>
    </row>
    <row r="427" spans="1:61">
      <c r="A427">
        <v>426</v>
      </c>
      <c r="B427">
        <v>1002627152</v>
      </c>
      <c r="C427">
        <v>3</v>
      </c>
      <c r="D427" t="s">
        <v>38</v>
      </c>
      <c r="E427">
        <v>5</v>
      </c>
      <c r="F427" t="s">
        <v>90</v>
      </c>
      <c r="G427" t="s">
        <v>90</v>
      </c>
      <c r="H427" t="s">
        <v>344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46303.378865740742</v>
      </c>
      <c r="P427" s="57">
        <v>46303.62164351852</v>
      </c>
      <c r="Q427">
        <v>69406249</v>
      </c>
      <c r="S427">
        <v>152639219620</v>
      </c>
      <c r="T427" t="s">
        <v>3881</v>
      </c>
      <c r="U427" t="s">
        <v>3882</v>
      </c>
      <c r="V427" t="s">
        <v>3883</v>
      </c>
      <c r="Z427">
        <v>112.205063</v>
      </c>
      <c r="AA427">
        <v>-7.7564169999999999</v>
      </c>
      <c r="AB427" t="s">
        <v>3884</v>
      </c>
      <c r="AC427" t="s">
        <v>235</v>
      </c>
      <c r="AL427" t="s">
        <v>217</v>
      </c>
      <c r="AM427" t="s">
        <v>3885</v>
      </c>
      <c r="AN427" t="s">
        <v>6</v>
      </c>
      <c r="AO427" s="57">
        <v>46244.392905092594</v>
      </c>
      <c r="AP427" s="57">
        <v>46304.333333333336</v>
      </c>
      <c r="AR427" t="s">
        <v>218</v>
      </c>
      <c r="AS427" t="s">
        <v>303</v>
      </c>
      <c r="AT427" t="s">
        <v>230</v>
      </c>
      <c r="AU427">
        <v>20261008</v>
      </c>
      <c r="AV427" t="s">
        <v>221</v>
      </c>
      <c r="AW427" t="s">
        <v>875</v>
      </c>
      <c r="AX427" t="s">
        <v>222</v>
      </c>
      <c r="BA427" s="57">
        <v>46304.333333333336</v>
      </c>
      <c r="BB427" t="s">
        <v>3885</v>
      </c>
      <c r="BC427">
        <v>2026</v>
      </c>
      <c r="BD427">
        <v>10</v>
      </c>
      <c r="BE427">
        <v>8</v>
      </c>
      <c r="BF427" s="6">
        <f t="shared" si="18"/>
        <v>46303</v>
      </c>
      <c r="BG427">
        <f t="shared" si="19"/>
        <v>-1.3333333333357587</v>
      </c>
      <c r="BH427" t="str">
        <f t="shared" si="20"/>
        <v>COMPLY</v>
      </c>
      <c r="BI427" t="str">
        <f>VLOOKUP(H427,Sheet2!$A$1:$B$270,2,FALSE)</f>
        <v>KEDIRI</v>
      </c>
    </row>
    <row r="428" spans="1:61">
      <c r="A428">
        <v>427</v>
      </c>
      <c r="B428">
        <v>1002630719</v>
      </c>
      <c r="C428">
        <v>3</v>
      </c>
      <c r="D428" t="s">
        <v>38</v>
      </c>
      <c r="E428">
        <v>5</v>
      </c>
      <c r="F428" t="s">
        <v>90</v>
      </c>
      <c r="G428" t="s">
        <v>90</v>
      </c>
      <c r="H428" t="s">
        <v>344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46305.441435185188</v>
      </c>
      <c r="P428" s="57">
        <v>46306.518009259256</v>
      </c>
      <c r="Q428">
        <v>69407781</v>
      </c>
      <c r="S428">
        <v>152639219626</v>
      </c>
      <c r="T428" t="s">
        <v>5006</v>
      </c>
      <c r="U428" t="s">
        <v>5007</v>
      </c>
      <c r="V428" t="s">
        <v>5008</v>
      </c>
      <c r="Z428">
        <v>112.17580890000001</v>
      </c>
      <c r="AA428">
        <v>-7.8520847999999903</v>
      </c>
      <c r="AB428" t="s">
        <v>5009</v>
      </c>
      <c r="AC428" t="s">
        <v>235</v>
      </c>
      <c r="AL428" t="s">
        <v>217</v>
      </c>
      <c r="AM428" t="s">
        <v>5010</v>
      </c>
      <c r="AN428" t="s">
        <v>6</v>
      </c>
      <c r="AO428" s="57">
        <v>46305.444502314815</v>
      </c>
      <c r="AR428" t="s">
        <v>218</v>
      </c>
      <c r="AS428" t="s">
        <v>303</v>
      </c>
      <c r="AT428" t="s">
        <v>342</v>
      </c>
      <c r="AU428">
        <v>20261011</v>
      </c>
      <c r="AV428" t="s">
        <v>221</v>
      </c>
      <c r="AW428" t="s">
        <v>5011</v>
      </c>
      <c r="AX428" t="s">
        <v>222</v>
      </c>
      <c r="BA428" s="57">
        <v>46306.333333333336</v>
      </c>
      <c r="BB428" t="s">
        <v>5010</v>
      </c>
      <c r="BC428">
        <v>2026</v>
      </c>
      <c r="BD428">
        <v>10</v>
      </c>
      <c r="BE428">
        <v>11</v>
      </c>
      <c r="BF428" s="6">
        <f t="shared" si="18"/>
        <v>46306</v>
      </c>
      <c r="BG428">
        <f t="shared" si="19"/>
        <v>-0.33333333333575865</v>
      </c>
      <c r="BH428" t="str">
        <f t="shared" si="20"/>
        <v>COMPLY</v>
      </c>
      <c r="BI428" t="str">
        <f>VLOOKUP(H428,Sheet2!$A$1:$B$270,2,FALSE)</f>
        <v>KEDIRI</v>
      </c>
    </row>
    <row r="429" spans="1:61">
      <c r="A429">
        <v>428</v>
      </c>
      <c r="B429">
        <v>1002633789</v>
      </c>
      <c r="C429">
        <v>3</v>
      </c>
      <c r="D429" t="s">
        <v>38</v>
      </c>
      <c r="E429">
        <v>5</v>
      </c>
      <c r="F429" t="s">
        <v>90</v>
      </c>
      <c r="G429" t="s">
        <v>90</v>
      </c>
      <c r="H429" t="s">
        <v>344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46307.756030092591</v>
      </c>
      <c r="P429" s="57">
        <v>46308.848749999997</v>
      </c>
      <c r="Q429">
        <v>69408957</v>
      </c>
      <c r="S429">
        <v>152639219637</v>
      </c>
      <c r="T429" t="s">
        <v>5886</v>
      </c>
      <c r="U429" t="s">
        <v>5887</v>
      </c>
      <c r="V429" t="s">
        <v>5888</v>
      </c>
      <c r="Z429">
        <v>112.214844971895</v>
      </c>
      <c r="AA429">
        <v>-7.7253759314420103</v>
      </c>
      <c r="AB429" t="s">
        <v>5889</v>
      </c>
      <c r="AC429" t="s">
        <v>216</v>
      </c>
      <c r="AL429" t="s">
        <v>217</v>
      </c>
      <c r="AM429" t="s">
        <v>5890</v>
      </c>
      <c r="AN429" t="s">
        <v>6</v>
      </c>
      <c r="AO429" s="57">
        <v>46366.757453703707</v>
      </c>
      <c r="AP429" s="57">
        <v>46308.625</v>
      </c>
      <c r="AR429" t="s">
        <v>218</v>
      </c>
      <c r="AS429" t="s">
        <v>303</v>
      </c>
      <c r="AT429" t="s">
        <v>230</v>
      </c>
      <c r="AU429">
        <v>20261013</v>
      </c>
      <c r="AV429" t="s">
        <v>221</v>
      </c>
      <c r="AW429" t="s">
        <v>879</v>
      </c>
      <c r="AX429" t="s">
        <v>222</v>
      </c>
      <c r="BA429" s="57">
        <v>46308.625</v>
      </c>
      <c r="BB429" t="s">
        <v>5890</v>
      </c>
      <c r="BC429">
        <v>2026</v>
      </c>
      <c r="BD429">
        <v>10</v>
      </c>
      <c r="BE429">
        <v>13</v>
      </c>
      <c r="BF429" s="6">
        <f t="shared" si="18"/>
        <v>46308</v>
      </c>
      <c r="BG429">
        <f t="shared" si="19"/>
        <v>-0.625</v>
      </c>
      <c r="BH429" t="str">
        <f t="shared" si="20"/>
        <v>COMPLY</v>
      </c>
      <c r="BI429" t="str">
        <f>VLOOKUP(H429,Sheet2!$A$1:$B$270,2,FALSE)</f>
        <v>KEDIRI</v>
      </c>
    </row>
    <row r="430" spans="1:61">
      <c r="A430">
        <v>429</v>
      </c>
      <c r="B430">
        <v>1002640473</v>
      </c>
      <c r="C430">
        <v>3</v>
      </c>
      <c r="D430" t="s">
        <v>38</v>
      </c>
      <c r="E430">
        <v>5</v>
      </c>
      <c r="F430" t="s">
        <v>90</v>
      </c>
      <c r="G430" t="s">
        <v>90</v>
      </c>
      <c r="H430" t="s">
        <v>344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46311.630324074074</v>
      </c>
      <c r="P430" s="57">
        <v>46312.679560185185</v>
      </c>
      <c r="Q430">
        <v>69411647</v>
      </c>
      <c r="S430">
        <v>152639219650</v>
      </c>
      <c r="T430" t="s">
        <v>8303</v>
      </c>
      <c r="U430" t="s">
        <v>8304</v>
      </c>
      <c r="V430" t="s">
        <v>8305</v>
      </c>
      <c r="Z430">
        <v>112.213385</v>
      </c>
      <c r="AA430">
        <v>-7.763058</v>
      </c>
      <c r="AB430" t="s">
        <v>8306</v>
      </c>
      <c r="AC430" t="s">
        <v>235</v>
      </c>
      <c r="AL430" t="s">
        <v>217</v>
      </c>
      <c r="AM430" t="s">
        <v>8307</v>
      </c>
      <c r="AN430" t="s">
        <v>6</v>
      </c>
      <c r="AO430" t="s">
        <v>8164</v>
      </c>
      <c r="AP430" s="57">
        <v>46312.625</v>
      </c>
      <c r="AR430" t="s">
        <v>218</v>
      </c>
      <c r="AS430" t="s">
        <v>303</v>
      </c>
      <c r="AT430" t="s">
        <v>230</v>
      </c>
      <c r="AU430">
        <v>20261017</v>
      </c>
      <c r="AV430" t="s">
        <v>221</v>
      </c>
      <c r="AW430" t="s">
        <v>883</v>
      </c>
      <c r="AX430" t="s">
        <v>222</v>
      </c>
      <c r="BA430" s="57">
        <v>46312.625</v>
      </c>
      <c r="BB430" t="s">
        <v>8307</v>
      </c>
      <c r="BC430">
        <v>2026</v>
      </c>
      <c r="BD430">
        <v>10</v>
      </c>
      <c r="BE430">
        <v>17</v>
      </c>
      <c r="BF430" s="6">
        <f t="shared" si="18"/>
        <v>46312</v>
      </c>
      <c r="BG430">
        <f t="shared" si="19"/>
        <v>-0.625</v>
      </c>
      <c r="BH430" t="str">
        <f t="shared" si="20"/>
        <v>COMPLY</v>
      </c>
      <c r="BI430" t="str">
        <f>VLOOKUP(H430,Sheet2!$A$1:$B$270,2,FALSE)</f>
        <v>KEDIRI</v>
      </c>
    </row>
    <row r="431" spans="1:61">
      <c r="A431">
        <v>430</v>
      </c>
      <c r="B431">
        <v>1002640418</v>
      </c>
      <c r="C431">
        <v>3</v>
      </c>
      <c r="D431" t="s">
        <v>38</v>
      </c>
      <c r="E431">
        <v>5</v>
      </c>
      <c r="F431" t="s">
        <v>90</v>
      </c>
      <c r="G431" t="s">
        <v>90</v>
      </c>
      <c r="H431" t="s">
        <v>344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46311.616365740738</v>
      </c>
      <c r="P431" s="57">
        <v>46312.668425925927</v>
      </c>
      <c r="Q431">
        <v>69411628</v>
      </c>
      <c r="S431">
        <v>152639219565</v>
      </c>
      <c r="T431" t="s">
        <v>8308</v>
      </c>
      <c r="U431" t="s">
        <v>8309</v>
      </c>
      <c r="V431" t="s">
        <v>8310</v>
      </c>
      <c r="Z431">
        <v>112.18340499999999</v>
      </c>
      <c r="AA431">
        <v>-7.763585</v>
      </c>
      <c r="AB431" t="s">
        <v>8311</v>
      </c>
      <c r="AC431" t="s">
        <v>235</v>
      </c>
      <c r="AL431" t="s">
        <v>217</v>
      </c>
      <c r="AM431" t="s">
        <v>8312</v>
      </c>
      <c r="AN431" t="s">
        <v>6</v>
      </c>
      <c r="AO431" t="s">
        <v>8112</v>
      </c>
      <c r="AP431" s="57">
        <v>46312.458333333336</v>
      </c>
      <c r="AR431" t="s">
        <v>218</v>
      </c>
      <c r="AS431" t="s">
        <v>303</v>
      </c>
      <c r="AT431" t="s">
        <v>230</v>
      </c>
      <c r="AU431">
        <v>20261017</v>
      </c>
      <c r="AV431" t="s">
        <v>221</v>
      </c>
      <c r="AW431" t="s">
        <v>883</v>
      </c>
      <c r="AX431" t="s">
        <v>222</v>
      </c>
      <c r="BA431" s="57">
        <v>46312.458333333336</v>
      </c>
      <c r="BB431" t="s">
        <v>8312</v>
      </c>
      <c r="BC431">
        <v>2026</v>
      </c>
      <c r="BD431">
        <v>10</v>
      </c>
      <c r="BE431">
        <v>17</v>
      </c>
      <c r="BF431" s="6">
        <f t="shared" si="18"/>
        <v>46312</v>
      </c>
      <c r="BG431">
        <f t="shared" si="19"/>
        <v>-0.45833333333575865</v>
      </c>
      <c r="BH431" t="str">
        <f t="shared" si="20"/>
        <v>COMPLY</v>
      </c>
      <c r="BI431" t="str">
        <f>VLOOKUP(H431,Sheet2!$A$1:$B$270,2,FALSE)</f>
        <v>KEDIRI</v>
      </c>
    </row>
    <row r="432" spans="1:61">
      <c r="A432">
        <v>431</v>
      </c>
      <c r="B432">
        <v>1002640029</v>
      </c>
      <c r="C432">
        <v>3</v>
      </c>
      <c r="D432" t="s">
        <v>38</v>
      </c>
      <c r="E432">
        <v>5</v>
      </c>
      <c r="F432" t="s">
        <v>90</v>
      </c>
      <c r="G432" t="s">
        <v>90</v>
      </c>
      <c r="H432" t="s">
        <v>344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46311.527488425927</v>
      </c>
      <c r="P432" s="57">
        <v>46312.579074074078</v>
      </c>
      <c r="Q432">
        <v>69411431</v>
      </c>
      <c r="S432">
        <v>152639219649</v>
      </c>
      <c r="T432" t="s">
        <v>8313</v>
      </c>
      <c r="U432" t="s">
        <v>8314</v>
      </c>
      <c r="V432" t="s">
        <v>8315</v>
      </c>
      <c r="Z432">
        <v>112.207180894911</v>
      </c>
      <c r="AA432">
        <v>-7.7705811271609804</v>
      </c>
      <c r="AB432" t="s">
        <v>8316</v>
      </c>
      <c r="AC432" t="s">
        <v>216</v>
      </c>
      <c r="AL432" t="s">
        <v>217</v>
      </c>
      <c r="AM432" t="s">
        <v>8317</v>
      </c>
      <c r="AN432" t="s">
        <v>6</v>
      </c>
      <c r="AO432" t="s">
        <v>8318</v>
      </c>
      <c r="AP432" s="57">
        <v>46312.458333333336</v>
      </c>
      <c r="AR432" t="s">
        <v>218</v>
      </c>
      <c r="AS432" t="s">
        <v>303</v>
      </c>
      <c r="AT432" t="s">
        <v>230</v>
      </c>
      <c r="AU432">
        <v>20261017</v>
      </c>
      <c r="AV432" t="s">
        <v>221</v>
      </c>
      <c r="AW432" t="s">
        <v>876</v>
      </c>
      <c r="AX432" t="s">
        <v>222</v>
      </c>
      <c r="BA432" s="57">
        <v>46312.458333333336</v>
      </c>
      <c r="BB432" t="s">
        <v>8317</v>
      </c>
      <c r="BC432">
        <v>2026</v>
      </c>
      <c r="BD432">
        <v>10</v>
      </c>
      <c r="BE432">
        <v>17</v>
      </c>
      <c r="BF432" s="6">
        <f t="shared" si="18"/>
        <v>46312</v>
      </c>
      <c r="BG432">
        <f t="shared" si="19"/>
        <v>-0.45833333333575865</v>
      </c>
      <c r="BH432" t="str">
        <f t="shared" si="20"/>
        <v>COMPLY</v>
      </c>
      <c r="BI432" t="str">
        <f>VLOOKUP(H432,Sheet2!$A$1:$B$270,2,FALSE)</f>
        <v>KEDIRI</v>
      </c>
    </row>
    <row r="433" spans="1:61">
      <c r="A433">
        <v>432</v>
      </c>
      <c r="B433">
        <v>1002641916</v>
      </c>
      <c r="C433">
        <v>3</v>
      </c>
      <c r="D433" t="s">
        <v>38</v>
      </c>
      <c r="E433">
        <v>5</v>
      </c>
      <c r="F433" t="s">
        <v>90</v>
      </c>
      <c r="G433" t="s">
        <v>90</v>
      </c>
      <c r="H433" t="s">
        <v>344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46313.563657407409</v>
      </c>
      <c r="P433" s="57">
        <v>46314.585648148146</v>
      </c>
      <c r="Q433">
        <v>69412363</v>
      </c>
      <c r="S433">
        <v>152639219655</v>
      </c>
      <c r="T433" t="s">
        <v>8319</v>
      </c>
      <c r="U433" t="s">
        <v>8320</v>
      </c>
      <c r="V433" t="s">
        <v>8321</v>
      </c>
      <c r="Z433">
        <v>112.146367393527</v>
      </c>
      <c r="AA433">
        <v>-7.8053701078287201</v>
      </c>
      <c r="AB433" t="s">
        <v>8322</v>
      </c>
      <c r="AC433" t="s">
        <v>235</v>
      </c>
      <c r="AL433" t="s">
        <v>217</v>
      </c>
      <c r="AM433" t="s">
        <v>8323</v>
      </c>
      <c r="AN433" t="s">
        <v>6</v>
      </c>
      <c r="AO433" t="s">
        <v>8324</v>
      </c>
      <c r="AP433" s="57">
        <v>46314.458333333336</v>
      </c>
      <c r="AR433" t="s">
        <v>218</v>
      </c>
      <c r="AS433" t="s">
        <v>303</v>
      </c>
      <c r="AT433" t="s">
        <v>342</v>
      </c>
      <c r="AU433">
        <v>20261019</v>
      </c>
      <c r="AV433" t="s">
        <v>221</v>
      </c>
      <c r="AW433" t="s">
        <v>3402</v>
      </c>
      <c r="AX433" t="s">
        <v>222</v>
      </c>
      <c r="BA433" s="57">
        <v>46314.458333333336</v>
      </c>
      <c r="BB433" t="s">
        <v>8323</v>
      </c>
      <c r="BC433">
        <v>2026</v>
      </c>
      <c r="BD433">
        <v>10</v>
      </c>
      <c r="BE433">
        <v>19</v>
      </c>
      <c r="BF433" s="6">
        <f t="shared" si="18"/>
        <v>46314</v>
      </c>
      <c r="BG433">
        <f t="shared" si="19"/>
        <v>-0.45833333333575865</v>
      </c>
      <c r="BH433" t="str">
        <f t="shared" si="20"/>
        <v>COMPLY</v>
      </c>
      <c r="BI433" t="str">
        <f>VLOOKUP(H433,Sheet2!$A$1:$B$270,2,FALSE)</f>
        <v>KEDIRI</v>
      </c>
    </row>
    <row r="434" spans="1:61">
      <c r="A434">
        <v>433</v>
      </c>
      <c r="B434">
        <v>1002641735</v>
      </c>
      <c r="C434">
        <v>3</v>
      </c>
      <c r="D434" t="s">
        <v>38</v>
      </c>
      <c r="E434">
        <v>5</v>
      </c>
      <c r="F434" t="s">
        <v>90</v>
      </c>
      <c r="G434" t="s">
        <v>90</v>
      </c>
      <c r="H434" t="s">
        <v>344</v>
      </c>
      <c r="I434" t="s">
        <v>212</v>
      </c>
      <c r="J434" t="s">
        <v>213</v>
      </c>
      <c r="K434" t="s">
        <v>149</v>
      </c>
      <c r="M434" t="s">
        <v>76</v>
      </c>
      <c r="N434" t="s">
        <v>215</v>
      </c>
      <c r="O434" s="57">
        <v>46313.349178240744</v>
      </c>
      <c r="P434" s="57">
        <v>46313.510601851849</v>
      </c>
      <c r="Q434">
        <v>69411144</v>
      </c>
      <c r="S434">
        <v>152639219654</v>
      </c>
      <c r="T434" t="s">
        <v>8325</v>
      </c>
      <c r="U434" t="s">
        <v>8326</v>
      </c>
      <c r="V434" t="s">
        <v>8327</v>
      </c>
      <c r="Z434">
        <v>112.20479400000001</v>
      </c>
      <c r="AA434">
        <v>-7.7318579999999999</v>
      </c>
      <c r="AB434" t="s">
        <v>8328</v>
      </c>
      <c r="AC434" t="s">
        <v>216</v>
      </c>
      <c r="AL434" t="s">
        <v>217</v>
      </c>
      <c r="AM434" t="s">
        <v>8329</v>
      </c>
      <c r="AN434" t="s">
        <v>6</v>
      </c>
      <c r="AO434" t="s">
        <v>8224</v>
      </c>
      <c r="AR434" t="s">
        <v>218</v>
      </c>
      <c r="AS434" t="s">
        <v>303</v>
      </c>
      <c r="AT434" t="s">
        <v>230</v>
      </c>
      <c r="AU434">
        <v>20261018</v>
      </c>
      <c r="AV434" t="s">
        <v>221</v>
      </c>
      <c r="AW434" t="s">
        <v>541</v>
      </c>
      <c r="AX434" t="s">
        <v>222</v>
      </c>
      <c r="BA434" s="57">
        <v>46313.291666666664</v>
      </c>
      <c r="BB434" t="s">
        <v>8329</v>
      </c>
      <c r="BC434">
        <v>2026</v>
      </c>
      <c r="BD434">
        <v>10</v>
      </c>
      <c r="BE434">
        <v>18</v>
      </c>
      <c r="BF434" s="6">
        <f t="shared" si="18"/>
        <v>46313</v>
      </c>
      <c r="BG434">
        <f t="shared" si="19"/>
        <v>-0.29166666666424135</v>
      </c>
      <c r="BH434" t="str">
        <f t="shared" si="20"/>
        <v>COMPLY</v>
      </c>
      <c r="BI434" t="str">
        <f>VLOOKUP(H434,Sheet2!$A$1:$B$270,2,FALSE)</f>
        <v>KEDIRI</v>
      </c>
    </row>
    <row r="435" spans="1:61">
      <c r="A435">
        <v>434</v>
      </c>
      <c r="B435">
        <v>1002637344</v>
      </c>
      <c r="C435">
        <v>3</v>
      </c>
      <c r="D435" t="s">
        <v>38</v>
      </c>
      <c r="E435">
        <v>5</v>
      </c>
      <c r="F435" t="s">
        <v>90</v>
      </c>
      <c r="G435" t="s">
        <v>90</v>
      </c>
      <c r="H435" t="s">
        <v>380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46309.694907407407</v>
      </c>
      <c r="P435" s="57">
        <v>46311.482592592591</v>
      </c>
      <c r="Q435">
        <v>69410376</v>
      </c>
      <c r="S435">
        <v>152626203112</v>
      </c>
      <c r="T435" t="s">
        <v>6924</v>
      </c>
      <c r="U435" t="s">
        <v>6925</v>
      </c>
      <c r="V435" t="s">
        <v>6926</v>
      </c>
      <c r="Z435">
        <v>112.03114785254</v>
      </c>
      <c r="AA435">
        <v>-7.9315508588666104</v>
      </c>
      <c r="AB435" t="s">
        <v>6927</v>
      </c>
      <c r="AC435" t="s">
        <v>216</v>
      </c>
      <c r="AL435" t="s">
        <v>217</v>
      </c>
      <c r="AM435" t="s">
        <v>6928</v>
      </c>
      <c r="AN435" t="s">
        <v>6</v>
      </c>
      <c r="AO435" t="s">
        <v>6929</v>
      </c>
      <c r="AP435" s="57">
        <v>46312.333333333336</v>
      </c>
      <c r="AR435" t="s">
        <v>218</v>
      </c>
      <c r="AS435" t="s">
        <v>548</v>
      </c>
      <c r="AT435" t="s">
        <v>342</v>
      </c>
      <c r="AU435">
        <v>20261016</v>
      </c>
      <c r="AV435" t="s">
        <v>221</v>
      </c>
      <c r="AW435" t="s">
        <v>2324</v>
      </c>
      <c r="AX435" t="s">
        <v>222</v>
      </c>
      <c r="BA435" s="57">
        <v>46312.333333333336</v>
      </c>
      <c r="BB435" t="s">
        <v>6928</v>
      </c>
      <c r="BC435">
        <v>2026</v>
      </c>
      <c r="BD435">
        <v>10</v>
      </c>
      <c r="BE435">
        <v>16</v>
      </c>
      <c r="BF435" s="6">
        <f t="shared" si="18"/>
        <v>46311</v>
      </c>
      <c r="BG435">
        <f t="shared" si="19"/>
        <v>-1.3333333333357587</v>
      </c>
      <c r="BH435" t="str">
        <f t="shared" si="20"/>
        <v>COMPLY</v>
      </c>
      <c r="BI435" t="str">
        <f>VLOOKUP(H435,Sheet2!$A$1:$B$270,2,FALSE)</f>
        <v>KEDIRI</v>
      </c>
    </row>
    <row r="436" spans="1:61">
      <c r="A436">
        <v>435</v>
      </c>
      <c r="B436">
        <v>1002637940</v>
      </c>
      <c r="C436">
        <v>3</v>
      </c>
      <c r="D436" t="s">
        <v>38</v>
      </c>
      <c r="E436">
        <v>5</v>
      </c>
      <c r="F436" t="s">
        <v>90</v>
      </c>
      <c r="G436" t="s">
        <v>90</v>
      </c>
      <c r="H436" t="s">
        <v>380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46310.41642361111</v>
      </c>
      <c r="P436" s="57">
        <v>46310.68681712963</v>
      </c>
      <c r="Q436">
        <v>69410599</v>
      </c>
      <c r="S436">
        <v>152626203113</v>
      </c>
      <c r="T436" t="s">
        <v>7526</v>
      </c>
      <c r="U436" t="s">
        <v>7527</v>
      </c>
      <c r="V436" t="s">
        <v>7528</v>
      </c>
      <c r="Z436">
        <v>112.031016089022</v>
      </c>
      <c r="AA436">
        <v>-7.98103408888365</v>
      </c>
      <c r="AB436" t="s">
        <v>7529</v>
      </c>
      <c r="AC436" t="s">
        <v>216</v>
      </c>
      <c r="AL436" t="s">
        <v>217</v>
      </c>
      <c r="AM436" t="s">
        <v>7530</v>
      </c>
      <c r="AN436" t="s">
        <v>6</v>
      </c>
      <c r="AO436" t="s">
        <v>7487</v>
      </c>
      <c r="AP436" s="57">
        <v>46314.333333333336</v>
      </c>
      <c r="AR436" t="s">
        <v>218</v>
      </c>
      <c r="AS436" t="s">
        <v>548</v>
      </c>
      <c r="AT436" t="s">
        <v>342</v>
      </c>
      <c r="AU436">
        <v>20261015</v>
      </c>
      <c r="AV436" t="s">
        <v>221</v>
      </c>
      <c r="AW436" t="s">
        <v>2324</v>
      </c>
      <c r="AX436" t="s">
        <v>222</v>
      </c>
      <c r="BA436" s="57">
        <v>46314.333333333336</v>
      </c>
      <c r="BB436" t="s">
        <v>7530</v>
      </c>
      <c r="BC436">
        <v>2026</v>
      </c>
      <c r="BD436">
        <v>10</v>
      </c>
      <c r="BE436">
        <v>15</v>
      </c>
      <c r="BF436" s="6">
        <f t="shared" si="18"/>
        <v>46310</v>
      </c>
      <c r="BG436">
        <f t="shared" si="19"/>
        <v>-4.3333333333357587</v>
      </c>
      <c r="BH436" t="str">
        <f t="shared" si="20"/>
        <v>COMPLY</v>
      </c>
      <c r="BI436" t="str">
        <f>VLOOKUP(H436,Sheet2!$A$1:$B$270,2,FALSE)</f>
        <v>KEDIRI</v>
      </c>
    </row>
    <row r="437" spans="1:61">
      <c r="A437">
        <v>436</v>
      </c>
      <c r="B437">
        <v>1002620876</v>
      </c>
      <c r="C437">
        <v>3</v>
      </c>
      <c r="D437" t="s">
        <v>38</v>
      </c>
      <c r="E437">
        <v>5</v>
      </c>
      <c r="F437" t="s">
        <v>90</v>
      </c>
      <c r="G437" t="s">
        <v>90</v>
      </c>
      <c r="H437" t="s">
        <v>302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46298.480949074074</v>
      </c>
      <c r="P437" s="57">
        <v>46298.889687499999</v>
      </c>
      <c r="Q437">
        <v>69403548</v>
      </c>
      <c r="S437">
        <v>152650206851</v>
      </c>
      <c r="T437" t="s">
        <v>1660</v>
      </c>
      <c r="U437" t="s">
        <v>1661</v>
      </c>
      <c r="V437" t="s">
        <v>1662</v>
      </c>
      <c r="Z437">
        <v>112.15516479999999</v>
      </c>
      <c r="AA437">
        <v>-7.9300468999999998</v>
      </c>
      <c r="AB437" t="s">
        <v>1663</v>
      </c>
      <c r="AC437" t="s">
        <v>235</v>
      </c>
      <c r="AL437" t="s">
        <v>217</v>
      </c>
      <c r="AM437" t="s">
        <v>1664</v>
      </c>
      <c r="AN437" t="s">
        <v>6</v>
      </c>
      <c r="AO437" s="57">
        <v>46091.486087962963</v>
      </c>
      <c r="AP437" s="57">
        <v>46299.333333333336</v>
      </c>
      <c r="AR437" t="s">
        <v>218</v>
      </c>
      <c r="AS437" t="s">
        <v>303</v>
      </c>
      <c r="AT437" t="s">
        <v>230</v>
      </c>
      <c r="AU437">
        <v>20261003</v>
      </c>
      <c r="AV437" t="s">
        <v>221</v>
      </c>
      <c r="AW437" t="s">
        <v>876</v>
      </c>
      <c r="AX437" t="s">
        <v>222</v>
      </c>
      <c r="BA437" s="57">
        <v>46299.333333333336</v>
      </c>
      <c r="BB437" t="s">
        <v>1664</v>
      </c>
      <c r="BC437">
        <v>2026</v>
      </c>
      <c r="BD437">
        <v>10</v>
      </c>
      <c r="BE437">
        <v>3</v>
      </c>
      <c r="BF437" s="6">
        <f t="shared" si="18"/>
        <v>46298</v>
      </c>
      <c r="BG437">
        <f t="shared" si="19"/>
        <v>-1.3333333333357587</v>
      </c>
      <c r="BH437" t="str">
        <f t="shared" si="20"/>
        <v>COMPLY</v>
      </c>
      <c r="BI437" t="str">
        <f>VLOOKUP(H437,Sheet2!$A$1:$B$270,2,FALSE)</f>
        <v>KEDIRI</v>
      </c>
    </row>
    <row r="438" spans="1:61">
      <c r="A438">
        <v>437</v>
      </c>
      <c r="B438">
        <v>1002621267</v>
      </c>
      <c r="C438">
        <v>3</v>
      </c>
      <c r="D438" t="s">
        <v>38</v>
      </c>
      <c r="E438">
        <v>5</v>
      </c>
      <c r="F438" t="s">
        <v>90</v>
      </c>
      <c r="G438" t="s">
        <v>90</v>
      </c>
      <c r="H438" t="s">
        <v>302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46299.397685185184</v>
      </c>
      <c r="P438" s="57">
        <v>46300.897650462961</v>
      </c>
      <c r="Q438">
        <v>69403814</v>
      </c>
      <c r="S438">
        <v>152650206852</v>
      </c>
      <c r="T438" t="s">
        <v>1655</v>
      </c>
      <c r="U438" t="s">
        <v>1656</v>
      </c>
      <c r="V438" t="s">
        <v>1657</v>
      </c>
      <c r="Z438">
        <v>112.133314103205</v>
      </c>
      <c r="AA438">
        <v>-7.9850021224439702</v>
      </c>
      <c r="AB438" t="s">
        <v>1658</v>
      </c>
      <c r="AC438" t="s">
        <v>235</v>
      </c>
      <c r="AL438" t="s">
        <v>217</v>
      </c>
      <c r="AM438" t="s">
        <v>1659</v>
      </c>
      <c r="AN438" t="s">
        <v>6</v>
      </c>
      <c r="AO438" s="57">
        <v>46122.402604166666</v>
      </c>
      <c r="AP438" s="57">
        <v>46300.333333333336</v>
      </c>
      <c r="AR438" t="s">
        <v>218</v>
      </c>
      <c r="AS438" t="s">
        <v>303</v>
      </c>
      <c r="AT438" t="s">
        <v>230</v>
      </c>
      <c r="AU438">
        <v>20261005</v>
      </c>
      <c r="AV438" t="s">
        <v>221</v>
      </c>
      <c r="AW438" t="s">
        <v>880</v>
      </c>
      <c r="AX438" t="s">
        <v>222</v>
      </c>
      <c r="BA438" s="57">
        <v>46300.333333333336</v>
      </c>
      <c r="BB438" t="s">
        <v>1659</v>
      </c>
      <c r="BC438">
        <v>2026</v>
      </c>
      <c r="BD438">
        <v>10</v>
      </c>
      <c r="BE438">
        <v>5</v>
      </c>
      <c r="BF438" s="6">
        <f t="shared" si="18"/>
        <v>46300</v>
      </c>
      <c r="BG438">
        <f t="shared" si="19"/>
        <v>-0.33333333333575865</v>
      </c>
      <c r="BH438" t="str">
        <f t="shared" si="20"/>
        <v>COMPLY</v>
      </c>
      <c r="BI438" t="str">
        <f>VLOOKUP(H438,Sheet2!$A$1:$B$270,2,FALSE)</f>
        <v>KEDIRI</v>
      </c>
    </row>
    <row r="439" spans="1:61">
      <c r="A439">
        <v>438</v>
      </c>
      <c r="B439">
        <v>1002620466</v>
      </c>
      <c r="C439">
        <v>3</v>
      </c>
      <c r="D439" t="s">
        <v>38</v>
      </c>
      <c r="E439">
        <v>5</v>
      </c>
      <c r="F439" t="s">
        <v>90</v>
      </c>
      <c r="G439" t="s">
        <v>93</v>
      </c>
      <c r="H439" t="s">
        <v>419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46297.695590277777</v>
      </c>
      <c r="P439" s="57">
        <v>46298.627268518518</v>
      </c>
      <c r="Q439">
        <v>69403320</v>
      </c>
      <c r="S439">
        <v>152628205235</v>
      </c>
      <c r="T439" t="s">
        <v>1665</v>
      </c>
      <c r="U439" t="s">
        <v>1666</v>
      </c>
      <c r="V439" t="s">
        <v>1667</v>
      </c>
      <c r="Z439">
        <v>111.9531832</v>
      </c>
      <c r="AA439">
        <v>-7.5227737000000001</v>
      </c>
      <c r="AB439" t="s">
        <v>1668</v>
      </c>
      <c r="AC439" t="s">
        <v>216</v>
      </c>
      <c r="AL439" t="s">
        <v>217</v>
      </c>
      <c r="AM439" t="s">
        <v>1669</v>
      </c>
      <c r="AN439" t="s">
        <v>6</v>
      </c>
      <c r="AO439" s="57">
        <v>46063.705462962964</v>
      </c>
      <c r="AP439" s="57">
        <v>46298.625</v>
      </c>
      <c r="AR439" t="s">
        <v>218</v>
      </c>
      <c r="AS439" t="s">
        <v>569</v>
      </c>
      <c r="AT439" t="s">
        <v>220</v>
      </c>
      <c r="AU439">
        <v>20261003</v>
      </c>
      <c r="AV439" t="s">
        <v>221</v>
      </c>
      <c r="AW439" t="s">
        <v>1670</v>
      </c>
      <c r="AX439" t="s">
        <v>222</v>
      </c>
      <c r="BA439" s="57">
        <v>46298.625</v>
      </c>
      <c r="BB439" t="s">
        <v>1669</v>
      </c>
      <c r="BC439">
        <v>2026</v>
      </c>
      <c r="BD439">
        <v>10</v>
      </c>
      <c r="BE439">
        <v>3</v>
      </c>
      <c r="BF439" s="6">
        <f t="shared" si="18"/>
        <v>46298</v>
      </c>
      <c r="BG439">
        <f t="shared" si="19"/>
        <v>-0.625</v>
      </c>
      <c r="BH439" t="str">
        <f t="shared" si="20"/>
        <v>COMPLY</v>
      </c>
      <c r="BI439" t="str">
        <f>VLOOKUP(H439,Sheet2!$A$1:$B$270,2,FALSE)</f>
        <v>NGANJUK</v>
      </c>
    </row>
    <row r="440" spans="1:61">
      <c r="A440">
        <v>439</v>
      </c>
      <c r="B440">
        <v>1002619284</v>
      </c>
      <c r="C440">
        <v>3</v>
      </c>
      <c r="D440" t="s">
        <v>38</v>
      </c>
      <c r="E440">
        <v>5</v>
      </c>
      <c r="F440" t="s">
        <v>90</v>
      </c>
      <c r="G440" t="s">
        <v>93</v>
      </c>
      <c r="H440" t="s">
        <v>419</v>
      </c>
      <c r="I440" t="s">
        <v>212</v>
      </c>
      <c r="J440" t="s">
        <v>213</v>
      </c>
      <c r="K440" t="s">
        <v>149</v>
      </c>
      <c r="M440" t="s">
        <v>76</v>
      </c>
      <c r="N440" t="s">
        <v>215</v>
      </c>
      <c r="O440" s="57">
        <v>46297.428900462961</v>
      </c>
      <c r="P440" s="57">
        <v>46297.727083333331</v>
      </c>
      <c r="Q440">
        <v>69402853</v>
      </c>
      <c r="S440">
        <v>152628205053</v>
      </c>
      <c r="T440" t="s">
        <v>1671</v>
      </c>
      <c r="U440" t="s">
        <v>1672</v>
      </c>
      <c r="V440" t="s">
        <v>1673</v>
      </c>
      <c r="Z440">
        <v>111.9173729</v>
      </c>
      <c r="AA440">
        <v>-7.5365758999999999</v>
      </c>
      <c r="AB440" t="s">
        <v>1674</v>
      </c>
      <c r="AC440" t="s">
        <v>229</v>
      </c>
      <c r="AL440" t="s">
        <v>217</v>
      </c>
      <c r="AM440" t="s">
        <v>1675</v>
      </c>
      <c r="AN440" t="s">
        <v>6</v>
      </c>
      <c r="AO440" s="57">
        <v>46063.444386574076</v>
      </c>
      <c r="AP440" s="57">
        <v>46298.458333333336</v>
      </c>
      <c r="AR440" t="s">
        <v>218</v>
      </c>
      <c r="AS440" t="s">
        <v>569</v>
      </c>
      <c r="AT440" t="s">
        <v>230</v>
      </c>
      <c r="AU440">
        <v>20261002</v>
      </c>
      <c r="AV440" t="s">
        <v>221</v>
      </c>
      <c r="AW440" t="s">
        <v>540</v>
      </c>
      <c r="AX440" t="s">
        <v>222</v>
      </c>
      <c r="BA440" s="57">
        <v>46298.458333333336</v>
      </c>
      <c r="BB440" t="s">
        <v>1675</v>
      </c>
      <c r="BC440">
        <v>2026</v>
      </c>
      <c r="BD440">
        <v>10</v>
      </c>
      <c r="BE440">
        <v>2</v>
      </c>
      <c r="BF440" s="6">
        <f t="shared" si="18"/>
        <v>46297</v>
      </c>
      <c r="BG440">
        <f t="shared" si="19"/>
        <v>-1.4583333333357587</v>
      </c>
      <c r="BH440" t="str">
        <f t="shared" si="20"/>
        <v>COMPLY</v>
      </c>
      <c r="BI440" t="str">
        <f>VLOOKUP(H440,Sheet2!$A$1:$B$270,2,FALSE)</f>
        <v>NGANJUK</v>
      </c>
    </row>
    <row r="441" spans="1:61">
      <c r="A441">
        <v>440</v>
      </c>
      <c r="B441">
        <v>1002620773</v>
      </c>
      <c r="C441">
        <v>3</v>
      </c>
      <c r="D441" t="s">
        <v>38</v>
      </c>
      <c r="E441">
        <v>5</v>
      </c>
      <c r="F441" t="s">
        <v>90</v>
      </c>
      <c r="G441" t="s">
        <v>93</v>
      </c>
      <c r="H441" t="s">
        <v>379</v>
      </c>
      <c r="I441" t="s">
        <v>212</v>
      </c>
      <c r="J441" t="s">
        <v>213</v>
      </c>
      <c r="K441" t="s">
        <v>149</v>
      </c>
      <c r="L441" t="s">
        <v>826</v>
      </c>
      <c r="M441" t="s">
        <v>76</v>
      </c>
      <c r="N441" t="s">
        <v>215</v>
      </c>
      <c r="O441" s="57">
        <v>46298.396990740737</v>
      </c>
      <c r="P441" s="57">
        <v>46299.774386574078</v>
      </c>
      <c r="Q441">
        <v>69403488</v>
      </c>
      <c r="R441">
        <v>3582801011</v>
      </c>
      <c r="S441">
        <v>152615203756</v>
      </c>
      <c r="T441" t="s">
        <v>1676</v>
      </c>
      <c r="U441" t="s">
        <v>1677</v>
      </c>
      <c r="V441" t="s">
        <v>1678</v>
      </c>
      <c r="Z441">
        <v>112.1079771</v>
      </c>
      <c r="AA441">
        <v>-7.5900366999999997</v>
      </c>
      <c r="AB441" t="s">
        <v>1679</v>
      </c>
      <c r="AC441" t="s">
        <v>235</v>
      </c>
      <c r="AL441" t="s">
        <v>217</v>
      </c>
      <c r="AM441" t="s">
        <v>1680</v>
      </c>
      <c r="AN441" t="s">
        <v>6</v>
      </c>
      <c r="AO441" s="57">
        <v>46091.40283564815</v>
      </c>
      <c r="AP441" s="57">
        <v>46299.333333333336</v>
      </c>
      <c r="AR441" t="s">
        <v>218</v>
      </c>
      <c r="AS441" t="s">
        <v>569</v>
      </c>
      <c r="AT441" t="s">
        <v>230</v>
      </c>
      <c r="AU441">
        <v>20261004</v>
      </c>
      <c r="AV441" t="s">
        <v>221</v>
      </c>
      <c r="AW441" t="s">
        <v>1681</v>
      </c>
      <c r="AX441" t="s">
        <v>222</v>
      </c>
      <c r="BA441" s="57">
        <v>46299.333333333336</v>
      </c>
      <c r="BB441" t="s">
        <v>1680</v>
      </c>
      <c r="BC441">
        <v>2026</v>
      </c>
      <c r="BD441">
        <v>10</v>
      </c>
      <c r="BE441">
        <v>4</v>
      </c>
      <c r="BF441" s="6">
        <f t="shared" si="18"/>
        <v>46299</v>
      </c>
      <c r="BG441">
        <f t="shared" si="19"/>
        <v>-0.33333333333575865</v>
      </c>
      <c r="BH441" t="str">
        <f t="shared" si="20"/>
        <v>COMPLY</v>
      </c>
      <c r="BI441" t="str">
        <f>VLOOKUP(H441,Sheet2!$A$1:$B$270,2,FALSE)</f>
        <v>NGANJUK</v>
      </c>
    </row>
    <row r="442" spans="1:61">
      <c r="A442">
        <v>441</v>
      </c>
      <c r="B442">
        <v>1002620731</v>
      </c>
      <c r="C442">
        <v>3</v>
      </c>
      <c r="D442" t="s">
        <v>38</v>
      </c>
      <c r="E442">
        <v>5</v>
      </c>
      <c r="F442" t="s">
        <v>90</v>
      </c>
      <c r="G442" t="s">
        <v>93</v>
      </c>
      <c r="H442" t="s">
        <v>379</v>
      </c>
      <c r="I442" t="s">
        <v>212</v>
      </c>
      <c r="J442" t="s">
        <v>213</v>
      </c>
      <c r="K442" t="s">
        <v>149</v>
      </c>
      <c r="L442" t="s">
        <v>826</v>
      </c>
      <c r="M442" t="s">
        <v>76</v>
      </c>
      <c r="N442" t="s">
        <v>215</v>
      </c>
      <c r="O442" s="57">
        <v>46298.349062499998</v>
      </c>
      <c r="P442" s="57">
        <v>46299.771481481483</v>
      </c>
      <c r="Q442">
        <v>69403452</v>
      </c>
      <c r="R442">
        <v>3582801010</v>
      </c>
      <c r="S442">
        <v>152615203754</v>
      </c>
      <c r="T442" t="s">
        <v>1676</v>
      </c>
      <c r="U442" t="s">
        <v>1677</v>
      </c>
      <c r="V442" t="s">
        <v>1682</v>
      </c>
      <c r="Z442">
        <v>112.1079771</v>
      </c>
      <c r="AA442">
        <v>-7.5900366999999997</v>
      </c>
      <c r="AB442" t="s">
        <v>1683</v>
      </c>
      <c r="AC442" t="s">
        <v>235</v>
      </c>
      <c r="AL442" t="s">
        <v>217</v>
      </c>
      <c r="AM442" t="s">
        <v>1684</v>
      </c>
      <c r="AN442" t="s">
        <v>6</v>
      </c>
      <c r="AO442" s="57">
        <v>46091.350902777776</v>
      </c>
      <c r="AP442" s="57">
        <v>46299.333333333336</v>
      </c>
      <c r="AR442" t="s">
        <v>218</v>
      </c>
      <c r="AS442" t="s">
        <v>569</v>
      </c>
      <c r="AT442" t="s">
        <v>230</v>
      </c>
      <c r="AU442">
        <v>20261004</v>
      </c>
      <c r="AV442" t="s">
        <v>221</v>
      </c>
      <c r="AW442" t="s">
        <v>1681</v>
      </c>
      <c r="AX442" t="s">
        <v>222</v>
      </c>
      <c r="BA442" s="57">
        <v>46299.333333333336</v>
      </c>
      <c r="BB442" t="s">
        <v>1684</v>
      </c>
      <c r="BC442">
        <v>2026</v>
      </c>
      <c r="BD442">
        <v>10</v>
      </c>
      <c r="BE442">
        <v>4</v>
      </c>
      <c r="BF442" s="6">
        <f t="shared" si="18"/>
        <v>46299</v>
      </c>
      <c r="BG442">
        <f t="shared" si="19"/>
        <v>-0.33333333333575865</v>
      </c>
      <c r="BH442" t="str">
        <f t="shared" si="20"/>
        <v>COMPLY</v>
      </c>
      <c r="BI442" t="str">
        <f>VLOOKUP(H442,Sheet2!$A$1:$B$270,2,FALSE)</f>
        <v>NGANJUK</v>
      </c>
    </row>
    <row r="443" spans="1:61">
      <c r="A443">
        <v>442</v>
      </c>
      <c r="B443">
        <v>1002645121</v>
      </c>
      <c r="C443">
        <v>3</v>
      </c>
      <c r="D443" t="s">
        <v>38</v>
      </c>
      <c r="E443">
        <v>5</v>
      </c>
      <c r="F443" t="s">
        <v>90</v>
      </c>
      <c r="G443" t="s">
        <v>93</v>
      </c>
      <c r="H443" t="s">
        <v>379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46315.466481481482</v>
      </c>
      <c r="P443" s="57">
        <v>46315.686064814814</v>
      </c>
      <c r="Q443">
        <v>69413617</v>
      </c>
      <c r="S443">
        <v>152615203216</v>
      </c>
      <c r="T443" t="s">
        <v>10254</v>
      </c>
      <c r="U443" t="s">
        <v>10255</v>
      </c>
      <c r="V443" t="s">
        <v>10256</v>
      </c>
      <c r="Z443">
        <v>112.0741249</v>
      </c>
      <c r="AA443">
        <v>-7.5262829999999896</v>
      </c>
      <c r="AB443" t="s">
        <v>10257</v>
      </c>
      <c r="AC443" t="s">
        <v>235</v>
      </c>
      <c r="AL443" t="s">
        <v>217</v>
      </c>
      <c r="AM443" t="s">
        <v>10258</v>
      </c>
      <c r="AN443" t="s">
        <v>6</v>
      </c>
      <c r="AO443" t="s">
        <v>10099</v>
      </c>
      <c r="AP443" s="57">
        <v>46316.333333333336</v>
      </c>
      <c r="AR443" t="s">
        <v>218</v>
      </c>
      <c r="AS443" t="s">
        <v>569</v>
      </c>
      <c r="AT443" t="s">
        <v>230</v>
      </c>
      <c r="AU443">
        <v>20261020</v>
      </c>
      <c r="AV443" t="s">
        <v>221</v>
      </c>
      <c r="AW443" t="s">
        <v>875</v>
      </c>
      <c r="AX443" t="s">
        <v>222</v>
      </c>
      <c r="BA443" s="57">
        <v>46316.333333333336</v>
      </c>
      <c r="BB443" t="s">
        <v>10258</v>
      </c>
      <c r="BC443">
        <v>2026</v>
      </c>
      <c r="BD443">
        <v>10</v>
      </c>
      <c r="BE443">
        <v>20</v>
      </c>
      <c r="BF443" s="6">
        <f t="shared" si="18"/>
        <v>46315</v>
      </c>
      <c r="BG443">
        <f t="shared" si="19"/>
        <v>-1.3333333333357587</v>
      </c>
      <c r="BH443" t="str">
        <f t="shared" si="20"/>
        <v>COMPLY</v>
      </c>
      <c r="BI443" t="str">
        <f>VLOOKUP(H443,Sheet2!$A$1:$B$270,2,FALSE)</f>
        <v>NGANJUK</v>
      </c>
    </row>
    <row r="444" spans="1:61">
      <c r="A444">
        <v>443</v>
      </c>
      <c r="B444">
        <v>1002635371</v>
      </c>
      <c r="C444">
        <v>3</v>
      </c>
      <c r="D444" t="s">
        <v>38</v>
      </c>
      <c r="E444">
        <v>5</v>
      </c>
      <c r="F444" t="s">
        <v>90</v>
      </c>
      <c r="G444" t="s">
        <v>93</v>
      </c>
      <c r="H444" t="s">
        <v>295</v>
      </c>
      <c r="I444" t="s">
        <v>212</v>
      </c>
      <c r="J444" t="s">
        <v>213</v>
      </c>
      <c r="K444" t="s">
        <v>149</v>
      </c>
      <c r="L444" t="s">
        <v>214</v>
      </c>
      <c r="M444" t="s">
        <v>1400</v>
      </c>
      <c r="N444" t="s">
        <v>215</v>
      </c>
      <c r="O444" s="57">
        <v>46308.633043981485</v>
      </c>
      <c r="P444" s="57">
        <v>46309.483738425923</v>
      </c>
      <c r="Q444">
        <v>69409525</v>
      </c>
      <c r="S444">
        <v>152611215573</v>
      </c>
      <c r="T444" t="s">
        <v>6643</v>
      </c>
      <c r="U444" t="s">
        <v>6644</v>
      </c>
      <c r="V444" t="s">
        <v>6645</v>
      </c>
      <c r="Z444">
        <v>111.90394240000001</v>
      </c>
      <c r="AA444">
        <v>-7.6037496999999998</v>
      </c>
      <c r="AB444" t="s">
        <v>6646</v>
      </c>
      <c r="AC444" t="s">
        <v>235</v>
      </c>
      <c r="AL444" t="s">
        <v>217</v>
      </c>
      <c r="AM444" t="s">
        <v>6647</v>
      </c>
      <c r="AN444" t="s">
        <v>6</v>
      </c>
      <c r="AO444" t="s">
        <v>6606</v>
      </c>
      <c r="AP444" s="57">
        <v>46309.625</v>
      </c>
      <c r="AR444" t="s">
        <v>14</v>
      </c>
      <c r="AS444" t="s">
        <v>219</v>
      </c>
      <c r="AT444" t="s">
        <v>230</v>
      </c>
      <c r="AV444" t="s">
        <v>6648</v>
      </c>
      <c r="AW444" t="s">
        <v>877</v>
      </c>
      <c r="AX444" t="s">
        <v>222</v>
      </c>
      <c r="BA444" s="57">
        <v>46309.625</v>
      </c>
      <c r="BB444" t="s">
        <v>6647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NGANJUK</v>
      </c>
    </row>
    <row r="445" spans="1:61">
      <c r="A445">
        <v>444</v>
      </c>
      <c r="B445">
        <v>1002625548</v>
      </c>
      <c r="C445">
        <v>3</v>
      </c>
      <c r="D445" t="s">
        <v>38</v>
      </c>
      <c r="E445">
        <v>5</v>
      </c>
      <c r="F445" t="s">
        <v>90</v>
      </c>
      <c r="G445" t="s">
        <v>93</v>
      </c>
      <c r="H445" t="s">
        <v>295</v>
      </c>
      <c r="I445" t="s">
        <v>212</v>
      </c>
      <c r="J445" t="s">
        <v>213</v>
      </c>
      <c r="K445" t="s">
        <v>149</v>
      </c>
      <c r="L445" t="s">
        <v>214</v>
      </c>
      <c r="M445" t="s">
        <v>836</v>
      </c>
      <c r="N445" t="s">
        <v>215</v>
      </c>
      <c r="O445" s="57">
        <v>46302.421238425923</v>
      </c>
      <c r="P445" s="57">
        <v>46304.571643518517</v>
      </c>
      <c r="Q445">
        <v>69405550</v>
      </c>
      <c r="S445">
        <v>152611230101</v>
      </c>
      <c r="T445" t="s">
        <v>3886</v>
      </c>
      <c r="U445" t="s">
        <v>3887</v>
      </c>
      <c r="V445" t="s">
        <v>3888</v>
      </c>
      <c r="Z445">
        <v>111.8770469</v>
      </c>
      <c r="AA445">
        <v>-7.6033874999999904</v>
      </c>
      <c r="AB445" t="s">
        <v>3889</v>
      </c>
      <c r="AC445" t="s">
        <v>235</v>
      </c>
      <c r="AL445" t="s">
        <v>217</v>
      </c>
      <c r="AM445" t="s">
        <v>3890</v>
      </c>
      <c r="AN445" t="s">
        <v>6</v>
      </c>
      <c r="AO445" s="57">
        <v>46213.434340277781</v>
      </c>
      <c r="AP445" s="57">
        <v>46303.333333333336</v>
      </c>
      <c r="AQ445" t="s">
        <v>838</v>
      </c>
      <c r="AR445" t="s">
        <v>14</v>
      </c>
      <c r="AS445" t="s">
        <v>219</v>
      </c>
      <c r="AT445" t="s">
        <v>230</v>
      </c>
      <c r="AV445" t="s">
        <v>837</v>
      </c>
      <c r="AW445" t="s">
        <v>877</v>
      </c>
      <c r="AX445" t="s">
        <v>222</v>
      </c>
      <c r="BA445" s="57">
        <v>46303.333333333336</v>
      </c>
      <c r="BB445" t="s">
        <v>3890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NGANJUK</v>
      </c>
    </row>
    <row r="446" spans="1:61">
      <c r="A446">
        <v>445</v>
      </c>
      <c r="B446">
        <v>1002625854</v>
      </c>
      <c r="C446">
        <v>3</v>
      </c>
      <c r="D446" t="s">
        <v>38</v>
      </c>
      <c r="E446">
        <v>5</v>
      </c>
      <c r="F446" t="s">
        <v>90</v>
      </c>
      <c r="G446" t="s">
        <v>93</v>
      </c>
      <c r="H446" t="s">
        <v>295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46302.486504629633</v>
      </c>
      <c r="P446" s="57">
        <v>46302.56821759259</v>
      </c>
      <c r="Q446">
        <v>69405703</v>
      </c>
      <c r="S446">
        <v>152611229748</v>
      </c>
      <c r="T446" t="s">
        <v>3891</v>
      </c>
      <c r="U446" t="s">
        <v>3892</v>
      </c>
      <c r="V446" t="s">
        <v>3893</v>
      </c>
      <c r="Z446">
        <v>111.85866035521001</v>
      </c>
      <c r="AA446">
        <v>-7.6127137001330896</v>
      </c>
      <c r="AB446" t="s">
        <v>3894</v>
      </c>
      <c r="AC446" t="s">
        <v>216</v>
      </c>
      <c r="AL446" t="s">
        <v>217</v>
      </c>
      <c r="AM446" t="s">
        <v>3792</v>
      </c>
      <c r="AN446" t="s">
        <v>6</v>
      </c>
      <c r="AO446" s="57">
        <v>46213.496678240743</v>
      </c>
      <c r="AP446" s="57">
        <v>46303.333333333336</v>
      </c>
      <c r="AR446" t="s">
        <v>218</v>
      </c>
      <c r="AS446" t="s">
        <v>219</v>
      </c>
      <c r="AT446" t="s">
        <v>230</v>
      </c>
      <c r="AU446">
        <v>20261007</v>
      </c>
      <c r="AV446" t="s">
        <v>221</v>
      </c>
      <c r="AW446" t="s">
        <v>879</v>
      </c>
      <c r="AX446" t="s">
        <v>222</v>
      </c>
      <c r="BA446" s="57">
        <v>46303.333333333336</v>
      </c>
      <c r="BB446" t="s">
        <v>3792</v>
      </c>
      <c r="BC446">
        <v>2026</v>
      </c>
      <c r="BD446">
        <v>10</v>
      </c>
      <c r="BE446">
        <v>7</v>
      </c>
      <c r="BF446" s="6">
        <f t="shared" si="18"/>
        <v>46302</v>
      </c>
      <c r="BG446">
        <f t="shared" si="19"/>
        <v>-1.3333333333357587</v>
      </c>
      <c r="BH446" t="str">
        <f t="shared" si="20"/>
        <v>COMPLY</v>
      </c>
      <c r="BI446" t="str">
        <f>VLOOKUP(H446,Sheet2!$A$1:$B$270,2,FALSE)</f>
        <v>NGANJUK</v>
      </c>
    </row>
    <row r="447" spans="1:61">
      <c r="A447">
        <v>446</v>
      </c>
      <c r="B447">
        <v>1002625499</v>
      </c>
      <c r="C447">
        <v>3</v>
      </c>
      <c r="D447" t="s">
        <v>38</v>
      </c>
      <c r="E447">
        <v>5</v>
      </c>
      <c r="F447" t="s">
        <v>90</v>
      </c>
      <c r="G447" t="s">
        <v>93</v>
      </c>
      <c r="H447" t="s">
        <v>295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46302.409490740742</v>
      </c>
      <c r="P447" s="57">
        <v>46302.572280092594</v>
      </c>
      <c r="Q447">
        <v>69405515</v>
      </c>
      <c r="S447">
        <v>152611230100</v>
      </c>
      <c r="T447" t="s">
        <v>3895</v>
      </c>
      <c r="U447" t="s">
        <v>3896</v>
      </c>
      <c r="V447" t="s">
        <v>3897</v>
      </c>
      <c r="Z447">
        <v>111.84880200000001</v>
      </c>
      <c r="AA447">
        <v>-7.5948880000000001</v>
      </c>
      <c r="AB447" t="s">
        <v>3898</v>
      </c>
      <c r="AC447" t="s">
        <v>235</v>
      </c>
      <c r="AL447" t="s">
        <v>217</v>
      </c>
      <c r="AM447" t="s">
        <v>3817</v>
      </c>
      <c r="AN447" t="s">
        <v>6</v>
      </c>
      <c r="AO447" s="57">
        <v>46213.413402777776</v>
      </c>
      <c r="AP447" s="57">
        <v>46303.333333333336</v>
      </c>
      <c r="AR447" t="s">
        <v>218</v>
      </c>
      <c r="AS447" t="s">
        <v>219</v>
      </c>
      <c r="AT447" t="s">
        <v>230</v>
      </c>
      <c r="AU447">
        <v>20261007</v>
      </c>
      <c r="AV447" t="s">
        <v>221</v>
      </c>
      <c r="AW447" t="s">
        <v>879</v>
      </c>
      <c r="AX447" t="s">
        <v>222</v>
      </c>
      <c r="BA447" s="57">
        <v>46303.333333333336</v>
      </c>
      <c r="BB447" t="s">
        <v>3817</v>
      </c>
      <c r="BC447">
        <v>2026</v>
      </c>
      <c r="BD447">
        <v>10</v>
      </c>
      <c r="BE447">
        <v>7</v>
      </c>
      <c r="BF447" s="6">
        <f t="shared" si="18"/>
        <v>46302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NGANJUK</v>
      </c>
    </row>
    <row r="448" spans="1:61">
      <c r="A448">
        <v>447</v>
      </c>
      <c r="B448">
        <v>1002631093</v>
      </c>
      <c r="C448">
        <v>3</v>
      </c>
      <c r="D448" t="s">
        <v>38</v>
      </c>
      <c r="E448">
        <v>5</v>
      </c>
      <c r="F448" t="s">
        <v>90</v>
      </c>
      <c r="G448" t="s">
        <v>93</v>
      </c>
      <c r="H448" t="s">
        <v>295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46305.680324074077</v>
      </c>
      <c r="P448" s="57">
        <v>46306.469375000001</v>
      </c>
      <c r="Q448">
        <v>69408000</v>
      </c>
      <c r="S448">
        <v>152611230006</v>
      </c>
      <c r="T448" t="s">
        <v>5012</v>
      </c>
      <c r="U448" t="s">
        <v>5013</v>
      </c>
      <c r="V448" t="s">
        <v>5014</v>
      </c>
      <c r="Z448">
        <v>111.90270088613001</v>
      </c>
      <c r="AA448">
        <v>-7.6708081149941201</v>
      </c>
      <c r="AB448" t="s">
        <v>5015</v>
      </c>
      <c r="AC448" t="s">
        <v>216</v>
      </c>
      <c r="AL448" t="s">
        <v>217</v>
      </c>
      <c r="AM448" t="s">
        <v>5016</v>
      </c>
      <c r="AN448" t="s">
        <v>6</v>
      </c>
      <c r="AO448" s="57">
        <v>46305.684120370373</v>
      </c>
      <c r="AP448" s="57">
        <v>46306.625</v>
      </c>
      <c r="AR448" t="s">
        <v>218</v>
      </c>
      <c r="AS448" t="s">
        <v>219</v>
      </c>
      <c r="AT448" t="s">
        <v>230</v>
      </c>
      <c r="AU448">
        <v>20261011</v>
      </c>
      <c r="AV448" t="s">
        <v>221</v>
      </c>
      <c r="AW448" t="s">
        <v>877</v>
      </c>
      <c r="AX448" t="s">
        <v>222</v>
      </c>
      <c r="BA448" s="57">
        <v>46306.625</v>
      </c>
      <c r="BB448" t="s">
        <v>5016</v>
      </c>
      <c r="BC448">
        <v>2026</v>
      </c>
      <c r="BD448">
        <v>10</v>
      </c>
      <c r="BE448">
        <v>11</v>
      </c>
      <c r="BF448" s="6">
        <f t="shared" si="18"/>
        <v>46306</v>
      </c>
      <c r="BG448">
        <f t="shared" si="19"/>
        <v>-0.625</v>
      </c>
      <c r="BH448" t="str">
        <f t="shared" si="20"/>
        <v>COMPLY</v>
      </c>
      <c r="BI448" t="str">
        <f>VLOOKUP(H448,Sheet2!$A$1:$B$270,2,FALSE)</f>
        <v>NGANJUK</v>
      </c>
    </row>
    <row r="449" spans="1:61">
      <c r="A449">
        <v>448</v>
      </c>
      <c r="B449">
        <v>1002636532</v>
      </c>
      <c r="C449">
        <v>3</v>
      </c>
      <c r="D449" t="s">
        <v>38</v>
      </c>
      <c r="E449">
        <v>5</v>
      </c>
      <c r="F449" t="s">
        <v>90</v>
      </c>
      <c r="G449" t="s">
        <v>93</v>
      </c>
      <c r="H449" t="s">
        <v>295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46309.483749999999</v>
      </c>
      <c r="P449" s="57">
        <v>46309.549039351848</v>
      </c>
      <c r="Q449">
        <v>69409525</v>
      </c>
      <c r="S449">
        <v>152611230017</v>
      </c>
      <c r="T449" t="s">
        <v>6643</v>
      </c>
      <c r="U449" t="s">
        <v>6930</v>
      </c>
      <c r="V449" t="s">
        <v>6931</v>
      </c>
      <c r="Z449">
        <v>111.9039609</v>
      </c>
      <c r="AA449">
        <v>-7.6036130000000002</v>
      </c>
      <c r="AB449" t="s">
        <v>6646</v>
      </c>
      <c r="AC449" t="s">
        <v>216</v>
      </c>
      <c r="AL449" t="s">
        <v>217</v>
      </c>
      <c r="AM449" t="s">
        <v>6932</v>
      </c>
      <c r="AN449" t="s">
        <v>6</v>
      </c>
      <c r="AO449" t="s">
        <v>6933</v>
      </c>
      <c r="AR449" t="s">
        <v>218</v>
      </c>
      <c r="AS449" t="s">
        <v>219</v>
      </c>
      <c r="AT449" t="s">
        <v>230</v>
      </c>
      <c r="AU449">
        <v>20261014</v>
      </c>
      <c r="AV449" t="s">
        <v>221</v>
      </c>
      <c r="AW449" t="s">
        <v>540</v>
      </c>
      <c r="AX449" t="s">
        <v>222</v>
      </c>
      <c r="BA449" s="57">
        <v>46309.291666666664</v>
      </c>
      <c r="BB449" t="s">
        <v>6932</v>
      </c>
      <c r="BC449">
        <v>2026</v>
      </c>
      <c r="BD449">
        <v>10</v>
      </c>
      <c r="BE449">
        <v>14</v>
      </c>
      <c r="BF449" s="6">
        <f t="shared" si="18"/>
        <v>46309</v>
      </c>
      <c r="BG449">
        <f t="shared" si="19"/>
        <v>-0.29166666666424135</v>
      </c>
      <c r="BH449" t="str">
        <f t="shared" si="20"/>
        <v>COMPLY</v>
      </c>
      <c r="BI449" t="str">
        <f>VLOOKUP(H449,Sheet2!$A$1:$B$270,2,FALSE)</f>
        <v>NGANJUK</v>
      </c>
    </row>
    <row r="450" spans="1:61">
      <c r="A450">
        <v>449</v>
      </c>
      <c r="B450">
        <v>1002638376</v>
      </c>
      <c r="C450">
        <v>3</v>
      </c>
      <c r="D450" t="s">
        <v>38</v>
      </c>
      <c r="E450">
        <v>5</v>
      </c>
      <c r="F450" t="s">
        <v>90</v>
      </c>
      <c r="G450" t="s">
        <v>93</v>
      </c>
      <c r="H450" t="s">
        <v>295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46310.533101851855</v>
      </c>
      <c r="P450" s="57">
        <v>46312.659861111111</v>
      </c>
      <c r="Q450">
        <v>69410774</v>
      </c>
      <c r="S450">
        <v>152611230112</v>
      </c>
      <c r="T450" t="s">
        <v>7537</v>
      </c>
      <c r="U450" t="s">
        <v>7538</v>
      </c>
      <c r="V450" t="s">
        <v>7539</v>
      </c>
      <c r="Z450">
        <v>111.888094246387</v>
      </c>
      <c r="AA450">
        <v>-7.6016117068075797</v>
      </c>
      <c r="AB450" t="s">
        <v>7540</v>
      </c>
      <c r="AC450" t="s">
        <v>216</v>
      </c>
      <c r="AL450" t="s">
        <v>217</v>
      </c>
      <c r="AM450" t="s">
        <v>7541</v>
      </c>
      <c r="AN450" t="s">
        <v>6</v>
      </c>
      <c r="AO450" t="s">
        <v>7494</v>
      </c>
      <c r="AP450" s="57">
        <v>46311.458333333336</v>
      </c>
      <c r="AR450" t="s">
        <v>218</v>
      </c>
      <c r="AS450" t="s">
        <v>219</v>
      </c>
      <c r="AT450" t="s">
        <v>230</v>
      </c>
      <c r="AU450">
        <v>20261017</v>
      </c>
      <c r="AV450" t="s">
        <v>221</v>
      </c>
      <c r="AW450" t="s">
        <v>875</v>
      </c>
      <c r="AX450" t="s">
        <v>222</v>
      </c>
      <c r="BA450" s="57">
        <v>46311.458333333336</v>
      </c>
      <c r="BB450" t="s">
        <v>7541</v>
      </c>
      <c r="BC450">
        <v>2026</v>
      </c>
      <c r="BD450">
        <v>10</v>
      </c>
      <c r="BE450">
        <v>17</v>
      </c>
      <c r="BF450" s="6">
        <f t="shared" ref="BF450:BF513" si="21">DATE(BC450,BD450,BE450)</f>
        <v>46312</v>
      </c>
      <c r="BG450">
        <f t="shared" ref="BG450:BG513" si="22">BF450-BA450</f>
        <v>0.54166666666424135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NGANJUK</v>
      </c>
    </row>
    <row r="451" spans="1:61">
      <c r="A451">
        <v>450</v>
      </c>
      <c r="B451">
        <v>1002637775</v>
      </c>
      <c r="C451">
        <v>3</v>
      </c>
      <c r="D451" t="s">
        <v>38</v>
      </c>
      <c r="E451">
        <v>5</v>
      </c>
      <c r="F451" t="s">
        <v>90</v>
      </c>
      <c r="G451" t="s">
        <v>93</v>
      </c>
      <c r="H451" t="s">
        <v>295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46310.384432870371</v>
      </c>
      <c r="P451" s="57">
        <v>46311.338541666664</v>
      </c>
      <c r="Q451">
        <v>69410529</v>
      </c>
      <c r="S451">
        <v>152611230018</v>
      </c>
      <c r="T451" t="s">
        <v>7531</v>
      </c>
      <c r="U451" t="s">
        <v>7532</v>
      </c>
      <c r="V451" t="s">
        <v>7533</v>
      </c>
      <c r="Z451">
        <v>111.9073173</v>
      </c>
      <c r="AA451">
        <v>-7.6049264000000001</v>
      </c>
      <c r="AB451" t="s">
        <v>7534</v>
      </c>
      <c r="AC451" t="s">
        <v>235</v>
      </c>
      <c r="AL451" t="s">
        <v>217</v>
      </c>
      <c r="AM451" t="s">
        <v>7535</v>
      </c>
      <c r="AN451" t="s">
        <v>6</v>
      </c>
      <c r="AO451" t="s">
        <v>7536</v>
      </c>
      <c r="AP451" s="57">
        <v>46311.333333333336</v>
      </c>
      <c r="AR451" t="s">
        <v>218</v>
      </c>
      <c r="AS451" t="s">
        <v>219</v>
      </c>
      <c r="AT451" t="s">
        <v>220</v>
      </c>
      <c r="AU451">
        <v>20261016</v>
      </c>
      <c r="AV451" t="s">
        <v>221</v>
      </c>
      <c r="AW451" t="s">
        <v>2550</v>
      </c>
      <c r="AX451" t="s">
        <v>222</v>
      </c>
      <c r="BA451" s="57">
        <v>46311.333333333336</v>
      </c>
      <c r="BB451" t="s">
        <v>7535</v>
      </c>
      <c r="BC451">
        <v>2026</v>
      </c>
      <c r="BD451">
        <v>10</v>
      </c>
      <c r="BE451">
        <v>16</v>
      </c>
      <c r="BF451" s="6">
        <f t="shared" si="21"/>
        <v>46311</v>
      </c>
      <c r="BG451">
        <f t="shared" si="22"/>
        <v>-0.33333333333575865</v>
      </c>
      <c r="BH451" t="str">
        <f t="shared" si="23"/>
        <v>COMPLY</v>
      </c>
      <c r="BI451" t="str">
        <f>VLOOKUP(H451,Sheet2!$A$1:$B$270,2,FALSE)</f>
        <v>NGANJUK</v>
      </c>
    </row>
    <row r="452" spans="1:61">
      <c r="A452">
        <v>451</v>
      </c>
      <c r="B452">
        <v>1002639276</v>
      </c>
      <c r="C452">
        <v>3</v>
      </c>
      <c r="D452" t="s">
        <v>38</v>
      </c>
      <c r="E452">
        <v>5</v>
      </c>
      <c r="F452" t="s">
        <v>90</v>
      </c>
      <c r="G452" t="s">
        <v>93</v>
      </c>
      <c r="H452" t="s">
        <v>295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46311.30810185185</v>
      </c>
      <c r="P452" s="57">
        <v>46311.521782407406</v>
      </c>
      <c r="Q452">
        <v>69411068</v>
      </c>
      <c r="S452">
        <v>152611230115</v>
      </c>
      <c r="T452" t="s">
        <v>7537</v>
      </c>
      <c r="U452" t="s">
        <v>8334</v>
      </c>
      <c r="V452" t="s">
        <v>8335</v>
      </c>
      <c r="Z452">
        <v>111.865174770355</v>
      </c>
      <c r="AA452">
        <v>-7.6612105510200097</v>
      </c>
      <c r="AB452" t="s">
        <v>8336</v>
      </c>
      <c r="AC452" t="s">
        <v>216</v>
      </c>
      <c r="AL452" t="s">
        <v>217</v>
      </c>
      <c r="AM452" t="s">
        <v>8337</v>
      </c>
      <c r="AN452" t="s">
        <v>6</v>
      </c>
      <c r="AO452" t="s">
        <v>8338</v>
      </c>
      <c r="AP452" s="57">
        <v>46312.333333333336</v>
      </c>
      <c r="AR452" t="s">
        <v>218</v>
      </c>
      <c r="AS452" t="s">
        <v>219</v>
      </c>
      <c r="AT452" t="s">
        <v>230</v>
      </c>
      <c r="AU452">
        <v>20261016</v>
      </c>
      <c r="AV452" t="s">
        <v>221</v>
      </c>
      <c r="AW452" t="s">
        <v>877</v>
      </c>
      <c r="AX452" t="s">
        <v>222</v>
      </c>
      <c r="BA452" s="57">
        <v>46312.333333333336</v>
      </c>
      <c r="BB452" t="s">
        <v>8337</v>
      </c>
      <c r="BC452">
        <v>2026</v>
      </c>
      <c r="BD452">
        <v>10</v>
      </c>
      <c r="BE452">
        <v>16</v>
      </c>
      <c r="BF452" s="6">
        <f t="shared" si="21"/>
        <v>46311</v>
      </c>
      <c r="BG452">
        <f t="shared" si="22"/>
        <v>-1.3333333333357587</v>
      </c>
      <c r="BH452" t="str">
        <f t="shared" si="23"/>
        <v>COMPLY</v>
      </c>
      <c r="BI452" t="str">
        <f>VLOOKUP(H452,Sheet2!$A$1:$B$270,2,FALSE)</f>
        <v>NGANJUK</v>
      </c>
    </row>
    <row r="453" spans="1:61">
      <c r="A453">
        <v>452</v>
      </c>
      <c r="B453">
        <v>1002639709</v>
      </c>
      <c r="C453">
        <v>3</v>
      </c>
      <c r="D453" t="s">
        <v>38</v>
      </c>
      <c r="E453">
        <v>5</v>
      </c>
      <c r="F453" t="s">
        <v>90</v>
      </c>
      <c r="G453" t="s">
        <v>93</v>
      </c>
      <c r="H453" t="s">
        <v>295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46311.434479166666</v>
      </c>
      <c r="P453" s="57">
        <v>46311.530162037037</v>
      </c>
      <c r="Q453">
        <v>69411258</v>
      </c>
      <c r="S453">
        <v>152611230114</v>
      </c>
      <c r="T453" t="s">
        <v>7949</v>
      </c>
      <c r="U453" t="s">
        <v>8339</v>
      </c>
      <c r="V453" t="s">
        <v>8340</v>
      </c>
      <c r="Z453">
        <v>112.03953109681601</v>
      </c>
      <c r="AA453">
        <v>-7.59938309832547</v>
      </c>
      <c r="AB453" t="s">
        <v>8341</v>
      </c>
      <c r="AC453" t="s">
        <v>216</v>
      </c>
      <c r="AL453" t="s">
        <v>217</v>
      </c>
      <c r="AM453" t="s">
        <v>8342</v>
      </c>
      <c r="AN453" t="s">
        <v>6</v>
      </c>
      <c r="AO453" t="s">
        <v>8266</v>
      </c>
      <c r="AP453" s="57">
        <v>46312.333333333336</v>
      </c>
      <c r="AR453" t="s">
        <v>218</v>
      </c>
      <c r="AS453" t="s">
        <v>219</v>
      </c>
      <c r="AT453" t="s">
        <v>230</v>
      </c>
      <c r="AU453">
        <v>20261016</v>
      </c>
      <c r="AV453" t="s">
        <v>221</v>
      </c>
      <c r="AW453" t="s">
        <v>923</v>
      </c>
      <c r="AX453" t="s">
        <v>222</v>
      </c>
      <c r="BA453" s="57">
        <v>46312.333333333336</v>
      </c>
      <c r="BB453" t="s">
        <v>8342</v>
      </c>
      <c r="BC453">
        <v>2026</v>
      </c>
      <c r="BD453">
        <v>10</v>
      </c>
      <c r="BE453">
        <v>16</v>
      </c>
      <c r="BF453" s="6">
        <f t="shared" si="21"/>
        <v>46311</v>
      </c>
      <c r="BG453">
        <f t="shared" si="22"/>
        <v>-1.3333333333357587</v>
      </c>
      <c r="BH453" t="str">
        <f t="shared" si="23"/>
        <v>COMPLY</v>
      </c>
      <c r="BI453" t="str">
        <f>VLOOKUP(H453,Sheet2!$A$1:$B$270,2,FALSE)</f>
        <v>NGANJUK</v>
      </c>
    </row>
    <row r="454" spans="1:61">
      <c r="A454">
        <v>453</v>
      </c>
      <c r="B454">
        <v>1002641722</v>
      </c>
      <c r="C454">
        <v>3</v>
      </c>
      <c r="D454" t="s">
        <v>38</v>
      </c>
      <c r="E454">
        <v>5</v>
      </c>
      <c r="F454" t="s">
        <v>90</v>
      </c>
      <c r="G454" t="s">
        <v>93</v>
      </c>
      <c r="H454" t="s">
        <v>295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46313.307349537034</v>
      </c>
      <c r="P454" s="57">
        <v>46314.62300925926</v>
      </c>
      <c r="Q454">
        <v>69412240</v>
      </c>
      <c r="S454">
        <v>152611230119</v>
      </c>
      <c r="T454" t="s">
        <v>8343</v>
      </c>
      <c r="U454" t="s">
        <v>8344</v>
      </c>
      <c r="V454" t="s">
        <v>8345</v>
      </c>
      <c r="Z454">
        <v>111.85050200000001</v>
      </c>
      <c r="AA454">
        <v>-7.6304160000000003</v>
      </c>
      <c r="AB454" t="s">
        <v>8346</v>
      </c>
      <c r="AC454" t="s">
        <v>235</v>
      </c>
      <c r="AL454" t="s">
        <v>217</v>
      </c>
      <c r="AM454" t="s">
        <v>8347</v>
      </c>
      <c r="AN454" t="s">
        <v>6</v>
      </c>
      <c r="AO454" t="s">
        <v>8348</v>
      </c>
      <c r="AP454" s="57">
        <v>46314.333333333336</v>
      </c>
      <c r="AR454" t="s">
        <v>218</v>
      </c>
      <c r="AS454" t="s">
        <v>219</v>
      </c>
      <c r="AT454" t="s">
        <v>230</v>
      </c>
      <c r="AU454">
        <v>20261019</v>
      </c>
      <c r="AV454" t="s">
        <v>221</v>
      </c>
      <c r="AW454" t="s">
        <v>878</v>
      </c>
      <c r="AX454" t="s">
        <v>222</v>
      </c>
      <c r="BA454" s="57">
        <v>46314.333333333336</v>
      </c>
      <c r="BB454" t="s">
        <v>8347</v>
      </c>
      <c r="BC454">
        <v>2026</v>
      </c>
      <c r="BD454">
        <v>10</v>
      </c>
      <c r="BE454">
        <v>19</v>
      </c>
      <c r="BF454" s="6">
        <f t="shared" si="21"/>
        <v>46314</v>
      </c>
      <c r="BG454">
        <f t="shared" si="22"/>
        <v>-0.33333333333575865</v>
      </c>
      <c r="BH454" t="str">
        <f t="shared" si="23"/>
        <v>COMPLY</v>
      </c>
      <c r="BI454" t="str">
        <f>VLOOKUP(H454,Sheet2!$A$1:$B$270,2,FALSE)</f>
        <v>NGANJUK</v>
      </c>
    </row>
    <row r="455" spans="1:61">
      <c r="A455">
        <v>454</v>
      </c>
      <c r="B455">
        <v>1002643642</v>
      </c>
      <c r="C455">
        <v>3</v>
      </c>
      <c r="D455" t="s">
        <v>38</v>
      </c>
      <c r="E455">
        <v>5</v>
      </c>
      <c r="F455" t="s">
        <v>90</v>
      </c>
      <c r="G455" t="s">
        <v>93</v>
      </c>
      <c r="H455" t="s">
        <v>295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46314.632337962961</v>
      </c>
      <c r="P455" s="57">
        <v>46314.859259259261</v>
      </c>
      <c r="Q455">
        <v>69413105</v>
      </c>
      <c r="S455">
        <v>152611230126</v>
      </c>
      <c r="T455" t="s">
        <v>9534</v>
      </c>
      <c r="U455" t="s">
        <v>9535</v>
      </c>
      <c r="V455" t="s">
        <v>9536</v>
      </c>
      <c r="Z455">
        <v>112.0531517</v>
      </c>
      <c r="AA455">
        <v>-7.5952798000000001</v>
      </c>
      <c r="AB455" t="s">
        <v>9537</v>
      </c>
      <c r="AC455" t="s">
        <v>235</v>
      </c>
      <c r="AL455" t="s">
        <v>217</v>
      </c>
      <c r="AM455" t="s">
        <v>9538</v>
      </c>
      <c r="AN455" t="s">
        <v>6</v>
      </c>
      <c r="AO455" t="s">
        <v>9539</v>
      </c>
      <c r="AP455" s="57">
        <v>46315.625</v>
      </c>
      <c r="AR455" t="s">
        <v>218</v>
      </c>
      <c r="AS455" t="s">
        <v>219</v>
      </c>
      <c r="AT455" t="s">
        <v>342</v>
      </c>
      <c r="AU455">
        <v>20261019</v>
      </c>
      <c r="AV455" t="s">
        <v>221</v>
      </c>
      <c r="AW455" t="s">
        <v>3162</v>
      </c>
      <c r="AX455" t="s">
        <v>222</v>
      </c>
      <c r="BA455" s="57">
        <v>46315.625</v>
      </c>
      <c r="BB455" t="s">
        <v>9538</v>
      </c>
      <c r="BC455">
        <v>2026</v>
      </c>
      <c r="BD455">
        <v>10</v>
      </c>
      <c r="BE455">
        <v>19</v>
      </c>
      <c r="BF455" s="6">
        <f t="shared" si="21"/>
        <v>46314</v>
      </c>
      <c r="BG455">
        <f t="shared" si="22"/>
        <v>-1.625</v>
      </c>
      <c r="BH455" t="str">
        <f t="shared" si="23"/>
        <v>COMPLY</v>
      </c>
      <c r="BI455" t="str">
        <f>VLOOKUP(H455,Sheet2!$A$1:$B$270,2,FALSE)</f>
        <v>NGANJUK</v>
      </c>
    </row>
    <row r="456" spans="1:61">
      <c r="A456">
        <v>455</v>
      </c>
      <c r="B456">
        <v>1002643051</v>
      </c>
      <c r="C456">
        <v>3</v>
      </c>
      <c r="D456" t="s">
        <v>38</v>
      </c>
      <c r="E456">
        <v>5</v>
      </c>
      <c r="F456" t="s">
        <v>90</v>
      </c>
      <c r="G456" t="s">
        <v>93</v>
      </c>
      <c r="H456" t="s">
        <v>295</v>
      </c>
      <c r="I456" t="s">
        <v>212</v>
      </c>
      <c r="J456" t="s">
        <v>213</v>
      </c>
      <c r="K456" t="s">
        <v>149</v>
      </c>
      <c r="L456" t="s">
        <v>214</v>
      </c>
      <c r="M456" t="s">
        <v>279</v>
      </c>
      <c r="N456" t="s">
        <v>215</v>
      </c>
      <c r="O456" s="57">
        <v>46314.536516203705</v>
      </c>
      <c r="P456" s="57">
        <v>46315.429618055554</v>
      </c>
      <c r="Q456">
        <v>69412896</v>
      </c>
      <c r="S456">
        <v>152611230124</v>
      </c>
      <c r="T456" t="s">
        <v>9540</v>
      </c>
      <c r="U456" t="s">
        <v>9541</v>
      </c>
      <c r="V456" t="s">
        <v>9542</v>
      </c>
      <c r="Z456">
        <v>111.93662399999999</v>
      </c>
      <c r="AA456">
        <v>-7.6817589999999996</v>
      </c>
      <c r="AB456" t="s">
        <v>9543</v>
      </c>
      <c r="AC456" t="s">
        <v>235</v>
      </c>
      <c r="AL456" t="s">
        <v>217</v>
      </c>
      <c r="AM456" t="s">
        <v>9544</v>
      </c>
      <c r="AN456" t="s">
        <v>6</v>
      </c>
      <c r="AO456" t="s">
        <v>9545</v>
      </c>
      <c r="AP456" s="57">
        <v>46315.458333333336</v>
      </c>
      <c r="AR456" t="s">
        <v>239</v>
      </c>
      <c r="AS456" t="s">
        <v>219</v>
      </c>
      <c r="AT456" t="s">
        <v>230</v>
      </c>
      <c r="AV456" t="s">
        <v>8392</v>
      </c>
      <c r="AW456" t="s">
        <v>883</v>
      </c>
      <c r="AX456" t="s">
        <v>222</v>
      </c>
      <c r="BA456" s="57">
        <v>46315.458333333336</v>
      </c>
      <c r="BB456" t="s">
        <v>9544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NGANJUK</v>
      </c>
    </row>
    <row r="457" spans="1:61">
      <c r="A457">
        <v>456</v>
      </c>
      <c r="B457">
        <v>1002627721</v>
      </c>
      <c r="C457">
        <v>3</v>
      </c>
      <c r="D457" t="s">
        <v>38</v>
      </c>
      <c r="E457">
        <v>5</v>
      </c>
      <c r="F457" t="s">
        <v>90</v>
      </c>
      <c r="G457" t="s">
        <v>93</v>
      </c>
      <c r="H457" t="s">
        <v>295</v>
      </c>
      <c r="I457" t="s">
        <v>212</v>
      </c>
      <c r="J457" t="s">
        <v>213</v>
      </c>
      <c r="K457" t="s">
        <v>149</v>
      </c>
      <c r="L457" t="s">
        <v>214</v>
      </c>
      <c r="M457" t="s">
        <v>2114</v>
      </c>
      <c r="N457" t="s">
        <v>215</v>
      </c>
      <c r="O457" s="57">
        <v>46303.566423611112</v>
      </c>
      <c r="P457" s="57">
        <v>46304.327106481483</v>
      </c>
      <c r="Q457">
        <v>69406484</v>
      </c>
      <c r="S457">
        <v>152611230103</v>
      </c>
      <c r="T457" t="s">
        <v>3886</v>
      </c>
      <c r="U457" t="s">
        <v>4523</v>
      </c>
      <c r="V457" t="s">
        <v>4524</v>
      </c>
      <c r="Z457">
        <v>111.877059</v>
      </c>
      <c r="AA457">
        <v>-7.6033711000000004</v>
      </c>
      <c r="AB457" t="s">
        <v>4525</v>
      </c>
      <c r="AC457" t="s">
        <v>235</v>
      </c>
      <c r="AL457" t="s">
        <v>217</v>
      </c>
      <c r="AM457" t="s">
        <v>4526</v>
      </c>
      <c r="AN457" t="s">
        <v>6</v>
      </c>
      <c r="AO457" s="57">
        <v>46244.569814814815</v>
      </c>
      <c r="AP457" s="57">
        <v>46304.458333333336</v>
      </c>
      <c r="AR457" t="s">
        <v>543</v>
      </c>
      <c r="AS457" t="s">
        <v>219</v>
      </c>
      <c r="AT457" t="s">
        <v>230</v>
      </c>
      <c r="AV457" t="s">
        <v>2119</v>
      </c>
      <c r="AW457" t="s">
        <v>883</v>
      </c>
      <c r="AX457" t="s">
        <v>222</v>
      </c>
      <c r="BA457" s="57">
        <v>46304.458333333336</v>
      </c>
      <c r="BB457" t="s">
        <v>4526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NGANJUK</v>
      </c>
    </row>
    <row r="458" spans="1:61">
      <c r="A458">
        <v>457</v>
      </c>
      <c r="B458">
        <v>1002628061</v>
      </c>
      <c r="C458">
        <v>3</v>
      </c>
      <c r="D458" t="s">
        <v>38</v>
      </c>
      <c r="E458">
        <v>5</v>
      </c>
      <c r="F458" t="s">
        <v>90</v>
      </c>
      <c r="G458" t="s">
        <v>93</v>
      </c>
      <c r="H458" t="s">
        <v>295</v>
      </c>
      <c r="I458" t="s">
        <v>212</v>
      </c>
      <c r="J458" t="s">
        <v>213</v>
      </c>
      <c r="K458" t="s">
        <v>149</v>
      </c>
      <c r="L458" t="s">
        <v>214</v>
      </c>
      <c r="M458" t="s">
        <v>2114</v>
      </c>
      <c r="N458" t="s">
        <v>215</v>
      </c>
      <c r="O458" s="57">
        <v>46303.659421296295</v>
      </c>
      <c r="P458" s="57">
        <v>46305.610439814816</v>
      </c>
      <c r="Q458">
        <v>69406672</v>
      </c>
      <c r="S458">
        <v>152611230104</v>
      </c>
      <c r="T458" t="s">
        <v>4527</v>
      </c>
      <c r="U458" t="s">
        <v>4528</v>
      </c>
      <c r="V458" t="s">
        <v>4529</v>
      </c>
      <c r="Z458">
        <v>111.90730372581299</v>
      </c>
      <c r="AA458">
        <v>-7.59171371847341</v>
      </c>
      <c r="AB458" t="s">
        <v>4530</v>
      </c>
      <c r="AC458" t="s">
        <v>235</v>
      </c>
      <c r="AL458" t="s">
        <v>217</v>
      </c>
      <c r="AM458" t="s">
        <v>4531</v>
      </c>
      <c r="AN458" t="s">
        <v>6</v>
      </c>
      <c r="AO458" s="57">
        <v>46244.684513888889</v>
      </c>
      <c r="AP458" s="57">
        <v>46306.333333333336</v>
      </c>
      <c r="AR458" t="s">
        <v>543</v>
      </c>
      <c r="AS458" t="s">
        <v>219</v>
      </c>
      <c r="AT458" t="s">
        <v>230</v>
      </c>
      <c r="AV458" t="s">
        <v>2119</v>
      </c>
      <c r="AW458" t="s">
        <v>879</v>
      </c>
      <c r="AX458" t="s">
        <v>222</v>
      </c>
      <c r="BA458" s="57">
        <v>46306.333333333336</v>
      </c>
      <c r="BB458" t="s">
        <v>4531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NGANJUK</v>
      </c>
    </row>
    <row r="459" spans="1:61">
      <c r="A459">
        <v>458</v>
      </c>
      <c r="B459">
        <v>1002637304</v>
      </c>
      <c r="C459">
        <v>3</v>
      </c>
      <c r="D459" t="s">
        <v>38</v>
      </c>
      <c r="E459">
        <v>5</v>
      </c>
      <c r="F459" t="s">
        <v>90</v>
      </c>
      <c r="G459" t="s">
        <v>93</v>
      </c>
      <c r="H459" t="s">
        <v>460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46309.684432870374</v>
      </c>
      <c r="P459" s="57">
        <v>46312.63480324074</v>
      </c>
      <c r="Q459">
        <v>69410321</v>
      </c>
      <c r="S459">
        <v>152627204712</v>
      </c>
      <c r="T459" t="s">
        <v>6934</v>
      </c>
      <c r="U459" t="s">
        <v>6935</v>
      </c>
      <c r="V459" t="s">
        <v>6936</v>
      </c>
      <c r="Z459">
        <v>112.036804296076</v>
      </c>
      <c r="AA459">
        <v>-7.7167686813538197</v>
      </c>
      <c r="AB459" t="s">
        <v>6937</v>
      </c>
      <c r="AC459" t="s">
        <v>216</v>
      </c>
      <c r="AL459" t="s">
        <v>217</v>
      </c>
      <c r="AM459" t="s">
        <v>6938</v>
      </c>
      <c r="AN459" t="s">
        <v>6</v>
      </c>
      <c r="AO459" t="s">
        <v>6847</v>
      </c>
      <c r="AP459" s="57">
        <v>46310.625</v>
      </c>
      <c r="AR459" t="s">
        <v>218</v>
      </c>
      <c r="AS459" t="s">
        <v>569</v>
      </c>
      <c r="AT459" t="s">
        <v>230</v>
      </c>
      <c r="AU459">
        <v>20261017</v>
      </c>
      <c r="AV459" t="s">
        <v>221</v>
      </c>
      <c r="AW459" t="s">
        <v>877</v>
      </c>
      <c r="AX459" t="s">
        <v>222</v>
      </c>
      <c r="BA459" s="57">
        <v>46310.625</v>
      </c>
      <c r="BB459" t="s">
        <v>6938</v>
      </c>
      <c r="BC459">
        <v>2026</v>
      </c>
      <c r="BD459">
        <v>10</v>
      </c>
      <c r="BE459">
        <v>17</v>
      </c>
      <c r="BF459" s="6">
        <f t="shared" si="21"/>
        <v>46312</v>
      </c>
      <c r="BG459">
        <f t="shared" si="22"/>
        <v>1.375</v>
      </c>
      <c r="BH459" t="str">
        <f t="shared" si="23"/>
        <v>NOT COMPLY</v>
      </c>
      <c r="BI459" t="str">
        <f>VLOOKUP(H459,Sheet2!$A$1:$B$270,2,FALSE)</f>
        <v>NGANJUK</v>
      </c>
    </row>
    <row r="460" spans="1:61">
      <c r="A460">
        <v>459</v>
      </c>
      <c r="B460">
        <v>1002623876</v>
      </c>
      <c r="C460">
        <v>3</v>
      </c>
      <c r="D460" t="s">
        <v>38</v>
      </c>
      <c r="E460">
        <v>5</v>
      </c>
      <c r="F460" t="s">
        <v>90</v>
      </c>
      <c r="G460" t="s">
        <v>93</v>
      </c>
      <c r="H460" t="s">
        <v>309</v>
      </c>
      <c r="I460" t="s">
        <v>212</v>
      </c>
      <c r="J460" t="s">
        <v>213</v>
      </c>
      <c r="K460" t="s">
        <v>149</v>
      </c>
      <c r="L460" t="s">
        <v>214</v>
      </c>
      <c r="M460" t="s">
        <v>224</v>
      </c>
      <c r="N460" t="s">
        <v>215</v>
      </c>
      <c r="O460" s="57">
        <v>46301.446666666663</v>
      </c>
      <c r="P460" s="57">
        <v>46315.379826388889</v>
      </c>
      <c r="Q460">
        <v>69402815</v>
      </c>
      <c r="S460">
        <v>152641203255</v>
      </c>
      <c r="T460" t="s">
        <v>1685</v>
      </c>
      <c r="U460" t="s">
        <v>9546</v>
      </c>
      <c r="V460" t="s">
        <v>1687</v>
      </c>
      <c r="Z460">
        <v>112.03663</v>
      </c>
      <c r="AA460">
        <v>-7.6772179999999999</v>
      </c>
      <c r="AB460" t="s">
        <v>1688</v>
      </c>
      <c r="AC460" t="s">
        <v>216</v>
      </c>
      <c r="AL460" t="s">
        <v>217</v>
      </c>
      <c r="AM460" t="s">
        <v>9494</v>
      </c>
      <c r="AN460" t="s">
        <v>6</v>
      </c>
      <c r="AO460" s="57">
        <v>46183.454942129632</v>
      </c>
      <c r="AP460" s="57">
        <v>46316</v>
      </c>
      <c r="AQ460" t="s">
        <v>838</v>
      </c>
      <c r="AR460" t="s">
        <v>18</v>
      </c>
      <c r="AS460" t="s">
        <v>569</v>
      </c>
      <c r="AT460" t="s">
        <v>230</v>
      </c>
      <c r="AV460" t="s">
        <v>226</v>
      </c>
      <c r="AW460" t="s">
        <v>878</v>
      </c>
      <c r="AX460" t="s">
        <v>222</v>
      </c>
      <c r="BA460" s="57">
        <v>46316.333333333336</v>
      </c>
      <c r="BB460" t="s">
        <v>9494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NGANJUK</v>
      </c>
    </row>
    <row r="461" spans="1:61">
      <c r="A461">
        <v>460</v>
      </c>
      <c r="B461">
        <v>1002619249</v>
      </c>
      <c r="C461">
        <v>3</v>
      </c>
      <c r="D461" t="s">
        <v>38</v>
      </c>
      <c r="E461">
        <v>5</v>
      </c>
      <c r="F461" t="s">
        <v>90</v>
      </c>
      <c r="G461" t="s">
        <v>93</v>
      </c>
      <c r="H461" t="s">
        <v>309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46297.420590277776</v>
      </c>
      <c r="P461" s="57">
        <v>46298.301863425928</v>
      </c>
      <c r="Q461">
        <v>69402840</v>
      </c>
      <c r="S461">
        <v>152641203077</v>
      </c>
      <c r="T461" t="s">
        <v>1690</v>
      </c>
      <c r="U461" t="s">
        <v>1691</v>
      </c>
      <c r="V461" t="s">
        <v>1692</v>
      </c>
      <c r="Z461">
        <v>112.058712</v>
      </c>
      <c r="AA461">
        <v>-7.6771010000000004</v>
      </c>
      <c r="AB461" t="s">
        <v>1693</v>
      </c>
      <c r="AC461" t="s">
        <v>235</v>
      </c>
      <c r="AL461" t="s">
        <v>217</v>
      </c>
      <c r="AM461" t="s">
        <v>1694</v>
      </c>
      <c r="AN461" t="s">
        <v>6</v>
      </c>
      <c r="AO461" s="57">
        <v>46063.42392361111</v>
      </c>
      <c r="AP461" s="57">
        <v>46298.333333333336</v>
      </c>
      <c r="AR461" t="s">
        <v>218</v>
      </c>
      <c r="AS461" t="s">
        <v>569</v>
      </c>
      <c r="AT461" t="s">
        <v>230</v>
      </c>
      <c r="AU461">
        <v>20261003</v>
      </c>
      <c r="AV461" t="s">
        <v>221</v>
      </c>
      <c r="AW461" t="s">
        <v>923</v>
      </c>
      <c r="AX461" t="s">
        <v>222</v>
      </c>
      <c r="BA461" s="57">
        <v>46298.333333333336</v>
      </c>
      <c r="BB461" t="s">
        <v>1694</v>
      </c>
      <c r="BC461">
        <v>2026</v>
      </c>
      <c r="BD461">
        <v>10</v>
      </c>
      <c r="BE461">
        <v>3</v>
      </c>
      <c r="BF461" s="6">
        <f t="shared" si="21"/>
        <v>46298</v>
      </c>
      <c r="BG461">
        <f t="shared" si="22"/>
        <v>-0.33333333333575865</v>
      </c>
      <c r="BH461" t="str">
        <f t="shared" si="23"/>
        <v>COMPLY</v>
      </c>
      <c r="BI461" t="str">
        <f>VLOOKUP(H461,Sheet2!$A$1:$B$270,2,FALSE)</f>
        <v>NGANJUK</v>
      </c>
    </row>
    <row r="462" spans="1:61">
      <c r="A462">
        <v>461</v>
      </c>
      <c r="B462">
        <v>1002639624</v>
      </c>
      <c r="C462">
        <v>3</v>
      </c>
      <c r="D462" t="s">
        <v>38</v>
      </c>
      <c r="E462">
        <v>5</v>
      </c>
      <c r="F462" t="s">
        <v>90</v>
      </c>
      <c r="G462" t="s">
        <v>93</v>
      </c>
      <c r="H462" t="s">
        <v>309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46311.415682870371</v>
      </c>
      <c r="P462" s="57">
        <v>46311.746805555558</v>
      </c>
      <c r="Q462">
        <v>69411233</v>
      </c>
      <c r="S462">
        <v>152641203252</v>
      </c>
      <c r="T462" t="s">
        <v>8349</v>
      </c>
      <c r="U462" t="s">
        <v>8350</v>
      </c>
      <c r="V462" t="s">
        <v>8351</v>
      </c>
      <c r="Z462">
        <v>112.0588080669</v>
      </c>
      <c r="AA462">
        <v>-7.6768860388903803</v>
      </c>
      <c r="AB462" t="s">
        <v>8352</v>
      </c>
      <c r="AC462" t="s">
        <v>235</v>
      </c>
      <c r="AL462" t="s">
        <v>217</v>
      </c>
      <c r="AM462" t="s">
        <v>8353</v>
      </c>
      <c r="AN462" t="s">
        <v>6</v>
      </c>
      <c r="AO462" t="s">
        <v>7946</v>
      </c>
      <c r="AP462" s="57">
        <v>46312.333333333336</v>
      </c>
      <c r="AR462" t="s">
        <v>218</v>
      </c>
      <c r="AS462" t="s">
        <v>569</v>
      </c>
      <c r="AT462" t="s">
        <v>230</v>
      </c>
      <c r="AU462">
        <v>20261016</v>
      </c>
      <c r="AV462" t="s">
        <v>221</v>
      </c>
      <c r="AW462" t="s">
        <v>880</v>
      </c>
      <c r="AX462" t="s">
        <v>222</v>
      </c>
      <c r="BA462" s="57">
        <v>46312.333333333336</v>
      </c>
      <c r="BB462" t="s">
        <v>8353</v>
      </c>
      <c r="BC462">
        <v>2026</v>
      </c>
      <c r="BD462">
        <v>10</v>
      </c>
      <c r="BE462">
        <v>16</v>
      </c>
      <c r="BF462" s="6">
        <f t="shared" si="21"/>
        <v>46311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NGANJUK</v>
      </c>
    </row>
    <row r="463" spans="1:61">
      <c r="A463">
        <v>462</v>
      </c>
      <c r="B463">
        <v>1002642136</v>
      </c>
      <c r="C463">
        <v>3</v>
      </c>
      <c r="D463" t="s">
        <v>38</v>
      </c>
      <c r="E463">
        <v>5</v>
      </c>
      <c r="F463" t="s">
        <v>90</v>
      </c>
      <c r="G463" t="s">
        <v>93</v>
      </c>
      <c r="H463" t="s">
        <v>309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46314.309490740743</v>
      </c>
      <c r="P463" s="57">
        <v>46314.392569444448</v>
      </c>
      <c r="Q463">
        <v>69412543</v>
      </c>
      <c r="S463">
        <v>152641205971</v>
      </c>
      <c r="T463" t="s">
        <v>9547</v>
      </c>
      <c r="U463" t="s">
        <v>9548</v>
      </c>
      <c r="V463" t="s">
        <v>9549</v>
      </c>
      <c r="Z463">
        <v>112.01483399999999</v>
      </c>
      <c r="AA463">
        <v>-7.6420339999999998</v>
      </c>
      <c r="AB463" t="s">
        <v>9550</v>
      </c>
      <c r="AC463" t="s">
        <v>235</v>
      </c>
      <c r="AL463" t="s">
        <v>217</v>
      </c>
      <c r="AM463" t="s">
        <v>9551</v>
      </c>
      <c r="AN463" t="s">
        <v>6</v>
      </c>
      <c r="AO463" t="s">
        <v>9500</v>
      </c>
      <c r="AP463" s="57">
        <v>46315.333333333336</v>
      </c>
      <c r="AR463" t="s">
        <v>218</v>
      </c>
      <c r="AS463" t="s">
        <v>569</v>
      </c>
      <c r="AT463" t="s">
        <v>230</v>
      </c>
      <c r="AU463">
        <v>20261019</v>
      </c>
      <c r="AV463" t="s">
        <v>221</v>
      </c>
      <c r="AW463" t="s">
        <v>877</v>
      </c>
      <c r="AX463" t="s">
        <v>222</v>
      </c>
      <c r="BA463" s="57">
        <v>46315.333333333336</v>
      </c>
      <c r="BB463" t="s">
        <v>9551</v>
      </c>
      <c r="BC463">
        <v>2026</v>
      </c>
      <c r="BD463">
        <v>10</v>
      </c>
      <c r="BE463">
        <v>19</v>
      </c>
      <c r="BF463" s="6">
        <f t="shared" si="21"/>
        <v>46314</v>
      </c>
      <c r="BG463">
        <f t="shared" si="22"/>
        <v>-1.3333333333357587</v>
      </c>
      <c r="BH463" t="str">
        <f t="shared" si="23"/>
        <v>COMPLY</v>
      </c>
      <c r="BI463" t="str">
        <f>VLOOKUP(H463,Sheet2!$A$1:$B$270,2,FALSE)</f>
        <v>NGANJUK</v>
      </c>
    </row>
    <row r="464" spans="1:61">
      <c r="A464">
        <v>463</v>
      </c>
      <c r="B464">
        <v>1002625982</v>
      </c>
      <c r="C464">
        <v>3</v>
      </c>
      <c r="D464" t="s">
        <v>38</v>
      </c>
      <c r="E464">
        <v>5</v>
      </c>
      <c r="F464" t="s">
        <v>90</v>
      </c>
      <c r="G464" t="s">
        <v>93</v>
      </c>
      <c r="H464" t="s">
        <v>309</v>
      </c>
      <c r="I464" t="s">
        <v>212</v>
      </c>
      <c r="J464" t="s">
        <v>213</v>
      </c>
      <c r="K464" t="s">
        <v>149</v>
      </c>
      <c r="L464" t="s">
        <v>214</v>
      </c>
      <c r="M464" t="s">
        <v>538</v>
      </c>
      <c r="N464" t="s">
        <v>215</v>
      </c>
      <c r="O464" s="57">
        <v>46302.524074074077</v>
      </c>
      <c r="P464" s="57">
        <v>46314.82298611111</v>
      </c>
      <c r="Q464">
        <v>69405772</v>
      </c>
      <c r="S464">
        <v>152641205972</v>
      </c>
      <c r="T464" t="s">
        <v>1685</v>
      </c>
      <c r="U464" t="s">
        <v>9546</v>
      </c>
      <c r="V464" t="s">
        <v>3899</v>
      </c>
      <c r="Z464">
        <v>112.036624923348</v>
      </c>
      <c r="AA464">
        <v>-7.67720304799139</v>
      </c>
      <c r="AB464" t="s">
        <v>3900</v>
      </c>
      <c r="AC464" t="s">
        <v>216</v>
      </c>
      <c r="AL464" t="s">
        <v>217</v>
      </c>
      <c r="AM464" t="s">
        <v>3901</v>
      </c>
      <c r="AN464" t="s">
        <v>6</v>
      </c>
      <c r="AO464" s="57">
        <v>46213.538645833331</v>
      </c>
      <c r="AP464" s="57">
        <v>46303.458333333336</v>
      </c>
      <c r="AR464" t="s">
        <v>6</v>
      </c>
      <c r="AS464" t="s">
        <v>569</v>
      </c>
      <c r="AT464" t="s">
        <v>230</v>
      </c>
      <c r="AV464" t="s">
        <v>9552</v>
      </c>
      <c r="AW464" t="s">
        <v>879</v>
      </c>
      <c r="AX464" t="s">
        <v>222</v>
      </c>
      <c r="BA464" s="57">
        <v>46303.458333333336</v>
      </c>
      <c r="BB464" t="s">
        <v>3901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NGANJUK</v>
      </c>
    </row>
    <row r="465" spans="1:61">
      <c r="A465">
        <v>464</v>
      </c>
      <c r="B465">
        <v>1002626078</v>
      </c>
      <c r="C465">
        <v>3</v>
      </c>
      <c r="D465" t="s">
        <v>38</v>
      </c>
      <c r="E465">
        <v>5</v>
      </c>
      <c r="F465" t="s">
        <v>90</v>
      </c>
      <c r="G465" t="s">
        <v>93</v>
      </c>
      <c r="H465" t="s">
        <v>309</v>
      </c>
      <c r="I465" t="s">
        <v>212</v>
      </c>
      <c r="J465" t="s">
        <v>213</v>
      </c>
      <c r="K465" t="s">
        <v>149</v>
      </c>
      <c r="L465" t="s">
        <v>214</v>
      </c>
      <c r="M465" t="s">
        <v>538</v>
      </c>
      <c r="N465" t="s">
        <v>215</v>
      </c>
      <c r="O465" s="57">
        <v>46302.549722222226</v>
      </c>
      <c r="P465" s="57">
        <v>46315.362534722219</v>
      </c>
      <c r="Q465">
        <v>69405832</v>
      </c>
      <c r="S465">
        <v>152641203254</v>
      </c>
      <c r="T465" t="s">
        <v>1685</v>
      </c>
      <c r="U465" t="s">
        <v>9546</v>
      </c>
      <c r="V465" t="s">
        <v>3902</v>
      </c>
      <c r="Z465">
        <v>112.036624923348</v>
      </c>
      <c r="AA465">
        <v>-7.67720304799139</v>
      </c>
      <c r="AB465" t="s">
        <v>3903</v>
      </c>
      <c r="AC465" t="s">
        <v>216</v>
      </c>
      <c r="AL465" t="s">
        <v>217</v>
      </c>
      <c r="AM465" t="s">
        <v>3904</v>
      </c>
      <c r="AN465" t="s">
        <v>6</v>
      </c>
      <c r="AO465" s="57">
        <v>46213.559548611112</v>
      </c>
      <c r="AP465" s="57">
        <v>46303.458333333336</v>
      </c>
      <c r="AR465" t="s">
        <v>6</v>
      </c>
      <c r="AS465" t="s">
        <v>569</v>
      </c>
      <c r="AT465" t="s">
        <v>230</v>
      </c>
      <c r="AV465" t="s">
        <v>9553</v>
      </c>
      <c r="AW465" t="s">
        <v>879</v>
      </c>
      <c r="AX465" t="s">
        <v>222</v>
      </c>
      <c r="BA465" s="57">
        <v>46303.458333333336</v>
      </c>
      <c r="BB465" t="s">
        <v>3904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NGANJUK</v>
      </c>
    </row>
    <row r="466" spans="1:61">
      <c r="A466">
        <v>465</v>
      </c>
      <c r="B466">
        <v>1002619175</v>
      </c>
      <c r="C466">
        <v>3</v>
      </c>
      <c r="D466" t="s">
        <v>38</v>
      </c>
      <c r="E466">
        <v>5</v>
      </c>
      <c r="F466" t="s">
        <v>90</v>
      </c>
      <c r="G466" t="s">
        <v>93</v>
      </c>
      <c r="H466" t="s">
        <v>309</v>
      </c>
      <c r="I466" t="s">
        <v>212</v>
      </c>
      <c r="J466" t="s">
        <v>213</v>
      </c>
      <c r="K466" t="s">
        <v>149</v>
      </c>
      <c r="L466" t="s">
        <v>214</v>
      </c>
      <c r="M466" t="s">
        <v>1918</v>
      </c>
      <c r="N466" t="s">
        <v>215</v>
      </c>
      <c r="O466" s="57">
        <v>46297.403935185182</v>
      </c>
      <c r="P466" s="57">
        <v>46301.447071759256</v>
      </c>
      <c r="Q466">
        <v>69402815</v>
      </c>
      <c r="S466">
        <v>152641203076</v>
      </c>
      <c r="T466" t="s">
        <v>1685</v>
      </c>
      <c r="U466" t="s">
        <v>1686</v>
      </c>
      <c r="V466" t="s">
        <v>1687</v>
      </c>
      <c r="Z466">
        <v>112.03662995249</v>
      </c>
      <c r="AA466">
        <v>-7.6772180001796597</v>
      </c>
      <c r="AB466" t="s">
        <v>1688</v>
      </c>
      <c r="AC466" t="s">
        <v>216</v>
      </c>
      <c r="AL466" t="s">
        <v>217</v>
      </c>
      <c r="AM466" t="s">
        <v>1689</v>
      </c>
      <c r="AN466" t="s">
        <v>6</v>
      </c>
      <c r="AO466" s="57">
        <v>46063.42392361111</v>
      </c>
      <c r="AP466" s="57">
        <v>46298.333333333336</v>
      </c>
      <c r="AQ466" t="s">
        <v>838</v>
      </c>
      <c r="AR466" t="s">
        <v>12</v>
      </c>
      <c r="AS466" t="s">
        <v>569</v>
      </c>
      <c r="AT466" t="s">
        <v>230</v>
      </c>
      <c r="AV466" t="s">
        <v>1626</v>
      </c>
      <c r="AW466" t="s">
        <v>878</v>
      </c>
      <c r="AX466" t="s">
        <v>222</v>
      </c>
      <c r="BA466" s="57">
        <v>46298.333333333336</v>
      </c>
      <c r="BB466" t="s">
        <v>1689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str">
        <f>VLOOKUP(H466,Sheet2!$A$1:$B$270,2,FALSE)</f>
        <v>NGANJUK</v>
      </c>
    </row>
    <row r="467" spans="1:61">
      <c r="A467">
        <v>466</v>
      </c>
      <c r="B467">
        <v>1002620565</v>
      </c>
      <c r="C467">
        <v>3</v>
      </c>
      <c r="D467" t="s">
        <v>38</v>
      </c>
      <c r="E467">
        <v>5</v>
      </c>
      <c r="F467" t="s">
        <v>90</v>
      </c>
      <c r="G467" t="s">
        <v>90</v>
      </c>
      <c r="H467" t="s">
        <v>407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46297.722627314812</v>
      </c>
      <c r="P467" s="57">
        <v>46300.468298611115</v>
      </c>
      <c r="Q467">
        <v>69403370</v>
      </c>
      <c r="S467">
        <v>152610241692</v>
      </c>
      <c r="T467" t="s">
        <v>1695</v>
      </c>
      <c r="U467" t="s">
        <v>1696</v>
      </c>
      <c r="V467" t="s">
        <v>1697</v>
      </c>
      <c r="Z467">
        <v>112.051506</v>
      </c>
      <c r="AA467">
        <v>-7.7944100000000001</v>
      </c>
      <c r="AB467" t="s">
        <v>1698</v>
      </c>
      <c r="AC467" t="s">
        <v>235</v>
      </c>
      <c r="AL467" t="s">
        <v>217</v>
      </c>
      <c r="AM467" t="s">
        <v>1522</v>
      </c>
      <c r="AN467" t="s">
        <v>6</v>
      </c>
      <c r="AO467" s="57">
        <v>46063.736041666663</v>
      </c>
      <c r="AP467" s="57">
        <v>46298.625</v>
      </c>
      <c r="AR467" t="s">
        <v>218</v>
      </c>
      <c r="AS467" t="s">
        <v>219</v>
      </c>
      <c r="AT467" t="s">
        <v>342</v>
      </c>
      <c r="AU467">
        <v>20261005</v>
      </c>
      <c r="AV467" t="s">
        <v>221</v>
      </c>
      <c r="AW467" t="s">
        <v>1699</v>
      </c>
      <c r="AX467" t="s">
        <v>222</v>
      </c>
      <c r="BA467" s="57">
        <v>46298.625</v>
      </c>
      <c r="BB467" t="s">
        <v>1522</v>
      </c>
      <c r="BC467">
        <v>2026</v>
      </c>
      <c r="BD467">
        <v>10</v>
      </c>
      <c r="BE467">
        <v>5</v>
      </c>
      <c r="BF467" s="6">
        <f t="shared" si="21"/>
        <v>46300</v>
      </c>
      <c r="BG467">
        <f t="shared" si="22"/>
        <v>1.375</v>
      </c>
      <c r="BH467" t="str">
        <f t="shared" si="23"/>
        <v>NOT COMPLY</v>
      </c>
      <c r="BI467" t="str">
        <f>VLOOKUP(H467,Sheet2!$A$1:$B$270,2,FALSE)</f>
        <v>KEDIRI</v>
      </c>
    </row>
    <row r="468" spans="1:61">
      <c r="A468">
        <v>467</v>
      </c>
      <c r="B468">
        <v>1002622269</v>
      </c>
      <c r="C468">
        <v>3</v>
      </c>
      <c r="D468" t="s">
        <v>38</v>
      </c>
      <c r="E468">
        <v>5</v>
      </c>
      <c r="F468" t="s">
        <v>90</v>
      </c>
      <c r="G468" t="s">
        <v>90</v>
      </c>
      <c r="H468" t="s">
        <v>407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46300.507349537038</v>
      </c>
      <c r="P468" s="57">
        <v>46309.825925925928</v>
      </c>
      <c r="Q468">
        <v>69404271</v>
      </c>
      <c r="S468">
        <v>152610241716</v>
      </c>
      <c r="T468" t="s">
        <v>2621</v>
      </c>
      <c r="U468" t="s">
        <v>2622</v>
      </c>
      <c r="V468" t="s">
        <v>2623</v>
      </c>
      <c r="Z468">
        <v>112.03561999999999</v>
      </c>
      <c r="AA468">
        <v>-7.8005719999999998</v>
      </c>
      <c r="AB468" t="s">
        <v>2624</v>
      </c>
      <c r="AC468" t="s">
        <v>235</v>
      </c>
      <c r="AL468" t="s">
        <v>217</v>
      </c>
      <c r="AM468" t="s">
        <v>2625</v>
      </c>
      <c r="AN468" t="s">
        <v>6</v>
      </c>
      <c r="AO468" s="57">
        <v>46152.517627314817</v>
      </c>
      <c r="AP468" s="57">
        <v>46301.458333333336</v>
      </c>
      <c r="AR468" t="s">
        <v>218</v>
      </c>
      <c r="AS468" t="s">
        <v>219</v>
      </c>
      <c r="AT468" t="s">
        <v>230</v>
      </c>
      <c r="AU468">
        <v>20261014</v>
      </c>
      <c r="AV468" t="s">
        <v>221</v>
      </c>
      <c r="AW468" t="s">
        <v>2626</v>
      </c>
      <c r="AX468" t="s">
        <v>222</v>
      </c>
      <c r="BA468" s="57">
        <v>46301.458333333336</v>
      </c>
      <c r="BB468" t="s">
        <v>2625</v>
      </c>
      <c r="BC468">
        <v>2026</v>
      </c>
      <c r="BD468">
        <v>10</v>
      </c>
      <c r="BE468">
        <v>14</v>
      </c>
      <c r="BF468" s="6">
        <f t="shared" si="21"/>
        <v>46309</v>
      </c>
      <c r="BG468">
        <f t="shared" si="22"/>
        <v>7.5416666666642413</v>
      </c>
      <c r="BH468" t="str">
        <f t="shared" si="23"/>
        <v>NOT COMPLY</v>
      </c>
      <c r="BI468" t="str">
        <f>VLOOKUP(H468,Sheet2!$A$1:$B$270,2,FALSE)</f>
        <v>KEDIRI</v>
      </c>
    </row>
    <row r="469" spans="1:61">
      <c r="A469">
        <v>468</v>
      </c>
      <c r="B469">
        <v>1002623271</v>
      </c>
      <c r="C469">
        <v>3</v>
      </c>
      <c r="D469" t="s">
        <v>38</v>
      </c>
      <c r="E469">
        <v>5</v>
      </c>
      <c r="F469" t="s">
        <v>90</v>
      </c>
      <c r="G469" t="s">
        <v>90</v>
      </c>
      <c r="H469" t="s">
        <v>407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46300.761504629627</v>
      </c>
      <c r="P469" s="57">
        <v>46301.721620370372</v>
      </c>
      <c r="Q469">
        <v>69404615</v>
      </c>
      <c r="S469">
        <v>152610241721</v>
      </c>
      <c r="T469" t="s">
        <v>2632</v>
      </c>
      <c r="U469" t="s">
        <v>2633</v>
      </c>
      <c r="V469" t="s">
        <v>2634</v>
      </c>
      <c r="Z469">
        <v>112.0278814</v>
      </c>
      <c r="AA469">
        <v>-7.8136985000000001</v>
      </c>
      <c r="AB469" t="s">
        <v>2635</v>
      </c>
      <c r="AC469" t="s">
        <v>235</v>
      </c>
      <c r="AL469" t="s">
        <v>217</v>
      </c>
      <c r="AM469" t="s">
        <v>2636</v>
      </c>
      <c r="AN469" t="s">
        <v>6</v>
      </c>
      <c r="AO469" s="57">
        <v>46152.767708333333</v>
      </c>
      <c r="AP469" s="57">
        <v>46301.625</v>
      </c>
      <c r="AR469" t="s">
        <v>218</v>
      </c>
      <c r="AS469" t="s">
        <v>219</v>
      </c>
      <c r="AT469" t="s">
        <v>230</v>
      </c>
      <c r="AU469">
        <v>20261006</v>
      </c>
      <c r="AV469" t="s">
        <v>221</v>
      </c>
      <c r="AW469" t="s">
        <v>877</v>
      </c>
      <c r="AX469" t="s">
        <v>222</v>
      </c>
      <c r="BA469" s="57">
        <v>46301.625</v>
      </c>
      <c r="BB469" t="s">
        <v>2636</v>
      </c>
      <c r="BC469">
        <v>2026</v>
      </c>
      <c r="BD469">
        <v>10</v>
      </c>
      <c r="BE469">
        <v>6</v>
      </c>
      <c r="BF469" s="6">
        <f t="shared" si="21"/>
        <v>46301</v>
      </c>
      <c r="BG469">
        <f t="shared" si="22"/>
        <v>-0.625</v>
      </c>
      <c r="BH469" t="str">
        <f t="shared" si="23"/>
        <v>COMPLY</v>
      </c>
      <c r="BI469" t="str">
        <f>VLOOKUP(H469,Sheet2!$A$1:$B$270,2,FALSE)</f>
        <v>KEDIRI</v>
      </c>
    </row>
    <row r="470" spans="1:61">
      <c r="A470">
        <v>469</v>
      </c>
      <c r="B470">
        <v>1002622152</v>
      </c>
      <c r="C470">
        <v>3</v>
      </c>
      <c r="D470" t="s">
        <v>38</v>
      </c>
      <c r="E470">
        <v>5</v>
      </c>
      <c r="F470" t="s">
        <v>90</v>
      </c>
      <c r="G470" t="s">
        <v>90</v>
      </c>
      <c r="H470" t="s">
        <v>407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46300.472673611112</v>
      </c>
      <c r="P470" s="57">
        <v>46300.84065972222</v>
      </c>
      <c r="Q470">
        <v>69404202</v>
      </c>
      <c r="S470">
        <v>152610241714</v>
      </c>
      <c r="T470" t="s">
        <v>2627</v>
      </c>
      <c r="U470" t="s">
        <v>2628</v>
      </c>
      <c r="V470" t="s">
        <v>2629</v>
      </c>
      <c r="Z470">
        <v>112.029148936271</v>
      </c>
      <c r="AA470">
        <v>-7.8403521618154004</v>
      </c>
      <c r="AB470" t="s">
        <v>2630</v>
      </c>
      <c r="AC470" t="s">
        <v>216</v>
      </c>
      <c r="AL470" t="s">
        <v>217</v>
      </c>
      <c r="AM470" t="s">
        <v>2631</v>
      </c>
      <c r="AN470" t="s">
        <v>6</v>
      </c>
      <c r="AO470" s="57">
        <v>46152.486157407409</v>
      </c>
      <c r="AP470" s="57">
        <v>46301.333333333336</v>
      </c>
      <c r="AR470" t="s">
        <v>218</v>
      </c>
      <c r="AS470" t="s">
        <v>219</v>
      </c>
      <c r="AT470" t="s">
        <v>230</v>
      </c>
      <c r="AU470">
        <v>20261005</v>
      </c>
      <c r="AV470" t="s">
        <v>221</v>
      </c>
      <c r="AW470" t="s">
        <v>876</v>
      </c>
      <c r="AX470" t="s">
        <v>222</v>
      </c>
      <c r="BA470" s="57">
        <v>46301.333333333336</v>
      </c>
      <c r="BB470" t="s">
        <v>2631</v>
      </c>
      <c r="BC470">
        <v>2026</v>
      </c>
      <c r="BD470">
        <v>10</v>
      </c>
      <c r="BE470">
        <v>5</v>
      </c>
      <c r="BF470" s="6">
        <f t="shared" si="21"/>
        <v>46300</v>
      </c>
      <c r="BG470">
        <f t="shared" si="22"/>
        <v>-1.3333333333357587</v>
      </c>
      <c r="BH470" t="str">
        <f t="shared" si="23"/>
        <v>COMPLY</v>
      </c>
      <c r="BI470" t="str">
        <f>VLOOKUP(H470,Sheet2!$A$1:$B$270,2,FALSE)</f>
        <v>KEDIRI</v>
      </c>
    </row>
    <row r="471" spans="1:61">
      <c r="A471">
        <v>470</v>
      </c>
      <c r="B471">
        <v>1002627026</v>
      </c>
      <c r="C471">
        <v>3</v>
      </c>
      <c r="D471" t="s">
        <v>38</v>
      </c>
      <c r="E471">
        <v>5</v>
      </c>
      <c r="F471" t="s">
        <v>90</v>
      </c>
      <c r="G471" t="s">
        <v>90</v>
      </c>
      <c r="H471" t="s">
        <v>407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46303.347615740742</v>
      </c>
      <c r="P471" s="57">
        <v>46303.741956018515</v>
      </c>
      <c r="Q471">
        <v>69406195</v>
      </c>
      <c r="S471">
        <v>152610241732</v>
      </c>
      <c r="T471" t="s">
        <v>3905</v>
      </c>
      <c r="U471" t="s">
        <v>3906</v>
      </c>
      <c r="V471" t="s">
        <v>3907</v>
      </c>
      <c r="Z471">
        <v>112.02743100000001</v>
      </c>
      <c r="AA471">
        <v>-7.8129773</v>
      </c>
      <c r="AB471" t="s">
        <v>3908</v>
      </c>
      <c r="AC471" t="s">
        <v>235</v>
      </c>
      <c r="AL471" t="s">
        <v>217</v>
      </c>
      <c r="AM471" t="s">
        <v>3909</v>
      </c>
      <c r="AN471" t="s">
        <v>6</v>
      </c>
      <c r="AO471" s="57">
        <v>46244.351111111115</v>
      </c>
      <c r="AP471" s="57">
        <v>46304.333333333336</v>
      </c>
      <c r="AR471" t="s">
        <v>218</v>
      </c>
      <c r="AS471" t="s">
        <v>219</v>
      </c>
      <c r="AT471" t="s">
        <v>230</v>
      </c>
      <c r="AU471">
        <v>20261008</v>
      </c>
      <c r="AV471" t="s">
        <v>221</v>
      </c>
      <c r="AW471" t="s">
        <v>876</v>
      </c>
      <c r="AX471" t="s">
        <v>222</v>
      </c>
      <c r="BA471" s="57">
        <v>46304.333333333336</v>
      </c>
      <c r="BB471" t="s">
        <v>3909</v>
      </c>
      <c r="BC471">
        <v>2026</v>
      </c>
      <c r="BD471">
        <v>10</v>
      </c>
      <c r="BE471">
        <v>8</v>
      </c>
      <c r="BF471" s="6">
        <f t="shared" si="21"/>
        <v>46303</v>
      </c>
      <c r="BG471">
        <f t="shared" si="22"/>
        <v>-1.3333333333357587</v>
      </c>
      <c r="BH471" t="str">
        <f t="shared" si="23"/>
        <v>COMPLY</v>
      </c>
      <c r="BI471" t="str">
        <f>VLOOKUP(H471,Sheet2!$A$1:$B$270,2,FALSE)</f>
        <v>KEDIRI</v>
      </c>
    </row>
    <row r="472" spans="1:61">
      <c r="A472">
        <v>471</v>
      </c>
      <c r="B472">
        <v>1002629874</v>
      </c>
      <c r="C472">
        <v>3</v>
      </c>
      <c r="D472" t="s">
        <v>38</v>
      </c>
      <c r="E472">
        <v>5</v>
      </c>
      <c r="F472" t="s">
        <v>90</v>
      </c>
      <c r="G472" t="s">
        <v>90</v>
      </c>
      <c r="H472" t="s">
        <v>407</v>
      </c>
      <c r="I472" t="s">
        <v>212</v>
      </c>
      <c r="J472" t="s">
        <v>213</v>
      </c>
      <c r="K472" t="s">
        <v>149</v>
      </c>
      <c r="M472" t="s">
        <v>76</v>
      </c>
      <c r="N472" t="s">
        <v>215</v>
      </c>
      <c r="O472" s="57">
        <v>46304.600034722222</v>
      </c>
      <c r="P472" s="57">
        <v>46308.549456018518</v>
      </c>
      <c r="Q472">
        <v>69407420</v>
      </c>
      <c r="S472">
        <v>152610241622</v>
      </c>
      <c r="T472" t="s">
        <v>5017</v>
      </c>
      <c r="U472" t="s">
        <v>5018</v>
      </c>
      <c r="V472" t="s">
        <v>5019</v>
      </c>
      <c r="Z472">
        <v>112.03900710000001</v>
      </c>
      <c r="AA472">
        <v>-7.8062054999999999</v>
      </c>
      <c r="AB472" t="s">
        <v>5020</v>
      </c>
      <c r="AC472" t="s">
        <v>283</v>
      </c>
      <c r="AL472" t="s">
        <v>217</v>
      </c>
      <c r="AM472" t="s">
        <v>5021</v>
      </c>
      <c r="AN472" t="s">
        <v>6</v>
      </c>
      <c r="AO472" s="57">
        <v>46275.600995370369</v>
      </c>
      <c r="AP472" s="57">
        <v>46308.333333333336</v>
      </c>
      <c r="AR472" t="s">
        <v>218</v>
      </c>
      <c r="AS472" t="s">
        <v>219</v>
      </c>
      <c r="AT472" t="s">
        <v>230</v>
      </c>
      <c r="AU472">
        <v>20261013</v>
      </c>
      <c r="AV472" t="s">
        <v>221</v>
      </c>
      <c r="AW472" t="s">
        <v>540</v>
      </c>
      <c r="AX472" t="s">
        <v>222</v>
      </c>
      <c r="BA472" s="57">
        <v>46308.333333333336</v>
      </c>
      <c r="BB472" t="s">
        <v>5021</v>
      </c>
      <c r="BC472">
        <v>2026</v>
      </c>
      <c r="BD472">
        <v>10</v>
      </c>
      <c r="BE472">
        <v>13</v>
      </c>
      <c r="BF472" s="6">
        <f t="shared" si="21"/>
        <v>46308</v>
      </c>
      <c r="BG472">
        <f t="shared" si="22"/>
        <v>-0.33333333333575865</v>
      </c>
      <c r="BH472" t="str">
        <f t="shared" si="23"/>
        <v>COMPLY</v>
      </c>
      <c r="BI472" t="str">
        <f>VLOOKUP(H472,Sheet2!$A$1:$B$270,2,FALSE)</f>
        <v>KEDIRI</v>
      </c>
    </row>
    <row r="473" spans="1:61">
      <c r="A473">
        <v>472</v>
      </c>
      <c r="B473">
        <v>1002634461</v>
      </c>
      <c r="C473">
        <v>3</v>
      </c>
      <c r="D473" t="s">
        <v>38</v>
      </c>
      <c r="E473">
        <v>5</v>
      </c>
      <c r="F473" t="s">
        <v>90</v>
      </c>
      <c r="G473" t="s">
        <v>90</v>
      </c>
      <c r="H473" t="s">
        <v>407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46308.439282407409</v>
      </c>
      <c r="P473" s="57">
        <v>46310.686932870369</v>
      </c>
      <c r="Q473">
        <v>69409180</v>
      </c>
      <c r="S473">
        <v>152610241742</v>
      </c>
      <c r="T473" t="s">
        <v>4648</v>
      </c>
      <c r="U473" t="s">
        <v>5891</v>
      </c>
      <c r="V473" t="s">
        <v>5892</v>
      </c>
      <c r="Z473">
        <v>112.033936</v>
      </c>
      <c r="AA473">
        <v>-7.8065559999999996</v>
      </c>
      <c r="AB473" t="s">
        <v>5893</v>
      </c>
      <c r="AC473" t="s">
        <v>235</v>
      </c>
      <c r="AL473" t="s">
        <v>217</v>
      </c>
      <c r="AM473" t="s">
        <v>5880</v>
      </c>
      <c r="AN473" t="s">
        <v>6</v>
      </c>
      <c r="AO473" t="s">
        <v>5834</v>
      </c>
      <c r="AP473" s="57">
        <v>46309.333333333336</v>
      </c>
      <c r="AR473" t="s">
        <v>218</v>
      </c>
      <c r="AS473" t="s">
        <v>219</v>
      </c>
      <c r="AT473" t="s">
        <v>230</v>
      </c>
      <c r="AU473">
        <v>20261015</v>
      </c>
      <c r="AV473" t="s">
        <v>221</v>
      </c>
      <c r="AW473" t="s">
        <v>875</v>
      </c>
      <c r="AX473" t="s">
        <v>222</v>
      </c>
      <c r="BA473" s="57">
        <v>46309.333333333336</v>
      </c>
      <c r="BB473" t="s">
        <v>5880</v>
      </c>
      <c r="BC473">
        <v>2026</v>
      </c>
      <c r="BD473">
        <v>10</v>
      </c>
      <c r="BE473">
        <v>15</v>
      </c>
      <c r="BF473" s="6">
        <f t="shared" si="21"/>
        <v>46310</v>
      </c>
      <c r="BG473">
        <f t="shared" si="22"/>
        <v>0.66666666666424135</v>
      </c>
      <c r="BH473" t="str">
        <f t="shared" si="23"/>
        <v>COMPLY</v>
      </c>
      <c r="BI473" t="str">
        <f>VLOOKUP(H473,Sheet2!$A$1:$B$270,2,FALSE)</f>
        <v>KEDIRI</v>
      </c>
    </row>
    <row r="474" spans="1:61">
      <c r="A474">
        <v>473</v>
      </c>
      <c r="B474">
        <v>1002636285</v>
      </c>
      <c r="C474">
        <v>3</v>
      </c>
      <c r="D474" t="s">
        <v>38</v>
      </c>
      <c r="E474">
        <v>5</v>
      </c>
      <c r="F474" t="s">
        <v>90</v>
      </c>
      <c r="G474" t="s">
        <v>90</v>
      </c>
      <c r="H474" t="s">
        <v>407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46309.428229166668</v>
      </c>
      <c r="P474" s="57">
        <v>46309.590254629627</v>
      </c>
      <c r="Q474">
        <v>69409909</v>
      </c>
      <c r="S474">
        <v>152610241749</v>
      </c>
      <c r="T474" t="s">
        <v>6939</v>
      </c>
      <c r="U474" t="s">
        <v>6940</v>
      </c>
      <c r="V474" t="s">
        <v>6941</v>
      </c>
      <c r="Z474">
        <v>112.06545149999999</v>
      </c>
      <c r="AA474">
        <v>-7.8115031999999998</v>
      </c>
      <c r="AB474" t="s">
        <v>6942</v>
      </c>
      <c r="AC474" t="s">
        <v>235</v>
      </c>
      <c r="AL474" t="s">
        <v>217</v>
      </c>
      <c r="AM474" t="s">
        <v>6943</v>
      </c>
      <c r="AN474" t="s">
        <v>6</v>
      </c>
      <c r="AO474" t="s">
        <v>6944</v>
      </c>
      <c r="AP474" s="57">
        <v>46310.333333333336</v>
      </c>
      <c r="AR474" t="s">
        <v>218</v>
      </c>
      <c r="AS474" t="s">
        <v>219</v>
      </c>
      <c r="AT474" t="s">
        <v>230</v>
      </c>
      <c r="AU474">
        <v>20261014</v>
      </c>
      <c r="AV474" t="s">
        <v>221</v>
      </c>
      <c r="AW474" t="s">
        <v>877</v>
      </c>
      <c r="AX474" t="s">
        <v>222</v>
      </c>
      <c r="BA474" s="57">
        <v>46310.333333333336</v>
      </c>
      <c r="BB474" t="s">
        <v>6943</v>
      </c>
      <c r="BC474">
        <v>2026</v>
      </c>
      <c r="BD474">
        <v>10</v>
      </c>
      <c r="BE474">
        <v>14</v>
      </c>
      <c r="BF474" s="6">
        <f t="shared" si="21"/>
        <v>46309</v>
      </c>
      <c r="BG474">
        <f t="shared" si="22"/>
        <v>-1.3333333333357587</v>
      </c>
      <c r="BH474" t="str">
        <f t="shared" si="23"/>
        <v>COMPLY</v>
      </c>
      <c r="BI474" t="str">
        <f>VLOOKUP(H474,Sheet2!$A$1:$B$270,2,FALSE)</f>
        <v>KEDIRI</v>
      </c>
    </row>
    <row r="475" spans="1:61">
      <c r="A475">
        <v>474</v>
      </c>
      <c r="B475">
        <v>1002636670</v>
      </c>
      <c r="C475">
        <v>3</v>
      </c>
      <c r="D475" t="s">
        <v>38</v>
      </c>
      <c r="E475">
        <v>5</v>
      </c>
      <c r="F475" t="s">
        <v>90</v>
      </c>
      <c r="G475" t="s">
        <v>90</v>
      </c>
      <c r="H475" t="s">
        <v>407</v>
      </c>
      <c r="I475" t="s">
        <v>212</v>
      </c>
      <c r="J475" t="s">
        <v>213</v>
      </c>
      <c r="K475" t="s">
        <v>149</v>
      </c>
      <c r="M475" t="s">
        <v>76</v>
      </c>
      <c r="N475" t="s">
        <v>6945</v>
      </c>
      <c r="O475" s="57">
        <v>46309.526666666665</v>
      </c>
      <c r="P475" s="57">
        <v>46310.642534722225</v>
      </c>
      <c r="Q475">
        <v>69410073</v>
      </c>
      <c r="S475">
        <v>152610241369</v>
      </c>
      <c r="T475" t="s">
        <v>6946</v>
      </c>
      <c r="U475" t="s">
        <v>6947</v>
      </c>
      <c r="V475" t="s">
        <v>6948</v>
      </c>
      <c r="Z475">
        <v>112.0249295</v>
      </c>
      <c r="AA475">
        <v>-7.8169072999999996</v>
      </c>
      <c r="AB475" t="s">
        <v>6949</v>
      </c>
      <c r="AC475" t="s">
        <v>2357</v>
      </c>
      <c r="AL475" t="s">
        <v>217</v>
      </c>
      <c r="AM475" t="s">
        <v>6950</v>
      </c>
      <c r="AN475" t="s">
        <v>6</v>
      </c>
      <c r="AO475" t="s">
        <v>6951</v>
      </c>
      <c r="AP475" s="57">
        <v>46310.458333333336</v>
      </c>
      <c r="AR475" t="s">
        <v>218</v>
      </c>
      <c r="AS475" t="s">
        <v>219</v>
      </c>
      <c r="AT475" t="s">
        <v>230</v>
      </c>
      <c r="AU475">
        <v>20261015</v>
      </c>
      <c r="AV475" t="s">
        <v>221</v>
      </c>
      <c r="AW475" t="s">
        <v>829</v>
      </c>
      <c r="AX475" t="s">
        <v>222</v>
      </c>
      <c r="BA475" s="57">
        <v>46310.458333333336</v>
      </c>
      <c r="BB475" t="s">
        <v>6950</v>
      </c>
      <c r="BC475">
        <v>2026</v>
      </c>
      <c r="BD475">
        <v>10</v>
      </c>
      <c r="BE475">
        <v>15</v>
      </c>
      <c r="BF475" s="6">
        <f t="shared" si="21"/>
        <v>46310</v>
      </c>
      <c r="BG475">
        <f t="shared" si="22"/>
        <v>-0.45833333333575865</v>
      </c>
      <c r="BH475" t="str">
        <f t="shared" si="23"/>
        <v>COMPLY</v>
      </c>
      <c r="BI475" t="str">
        <f>VLOOKUP(H475,Sheet2!$A$1:$B$270,2,FALSE)</f>
        <v>KEDIRI</v>
      </c>
    </row>
    <row r="476" spans="1:61">
      <c r="A476">
        <v>475</v>
      </c>
      <c r="B476">
        <v>1002640784</v>
      </c>
      <c r="C476">
        <v>3</v>
      </c>
      <c r="D476" t="s">
        <v>38</v>
      </c>
      <c r="E476">
        <v>5</v>
      </c>
      <c r="F476" t="s">
        <v>90</v>
      </c>
      <c r="G476" t="s">
        <v>90</v>
      </c>
      <c r="H476" t="s">
        <v>407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46311.703877314816</v>
      </c>
      <c r="P476" s="57">
        <v>46314.58865740741</v>
      </c>
      <c r="Q476">
        <v>69411758</v>
      </c>
      <c r="S476">
        <v>152610241760</v>
      </c>
      <c r="T476" t="s">
        <v>8354</v>
      </c>
      <c r="U476" t="s">
        <v>8355</v>
      </c>
      <c r="V476" t="s">
        <v>8356</v>
      </c>
      <c r="Z476">
        <v>112.02487549999999</v>
      </c>
      <c r="AA476">
        <v>-7.8465992</v>
      </c>
      <c r="AB476" t="s">
        <v>8357</v>
      </c>
      <c r="AC476" t="s">
        <v>235</v>
      </c>
      <c r="AL476" t="s">
        <v>217</v>
      </c>
      <c r="AM476" t="s">
        <v>8358</v>
      </c>
      <c r="AN476" t="s">
        <v>6</v>
      </c>
      <c r="AO476" t="s">
        <v>8359</v>
      </c>
      <c r="AP476" s="57">
        <v>46314.333333333336</v>
      </c>
      <c r="AR476" t="s">
        <v>218</v>
      </c>
      <c r="AS476" t="s">
        <v>219</v>
      </c>
      <c r="AT476" t="s">
        <v>342</v>
      </c>
      <c r="AU476">
        <v>20261019</v>
      </c>
      <c r="AV476" t="s">
        <v>221</v>
      </c>
      <c r="AW476" t="s">
        <v>2324</v>
      </c>
      <c r="AX476" t="s">
        <v>222</v>
      </c>
      <c r="BA476" s="57">
        <v>46314.333333333336</v>
      </c>
      <c r="BB476" t="s">
        <v>8358</v>
      </c>
      <c r="BC476">
        <v>2026</v>
      </c>
      <c r="BD476">
        <v>10</v>
      </c>
      <c r="BE476">
        <v>19</v>
      </c>
      <c r="BF476" s="6">
        <f t="shared" si="21"/>
        <v>46314</v>
      </c>
      <c r="BG476">
        <f t="shared" si="22"/>
        <v>-0.33333333333575865</v>
      </c>
      <c r="BH476" t="str">
        <f t="shared" si="23"/>
        <v>COMPLY</v>
      </c>
      <c r="BI476" t="str">
        <f>VLOOKUP(H476,Sheet2!$A$1:$B$270,2,FALSE)</f>
        <v>KEDIRI</v>
      </c>
    </row>
    <row r="477" spans="1:61">
      <c r="A477">
        <v>476</v>
      </c>
      <c r="B477">
        <v>1002646202</v>
      </c>
      <c r="C477">
        <v>3</v>
      </c>
      <c r="D477" t="s">
        <v>38</v>
      </c>
      <c r="E477">
        <v>5</v>
      </c>
      <c r="F477" t="s">
        <v>90</v>
      </c>
      <c r="G477" t="s">
        <v>90</v>
      </c>
      <c r="H477" t="s">
        <v>407</v>
      </c>
      <c r="I477" t="s">
        <v>212</v>
      </c>
      <c r="J477" t="s">
        <v>213</v>
      </c>
      <c r="K477" t="s">
        <v>149</v>
      </c>
      <c r="L477" t="s">
        <v>214</v>
      </c>
      <c r="M477" t="s">
        <v>255</v>
      </c>
      <c r="N477" t="s">
        <v>215</v>
      </c>
      <c r="O477" s="57">
        <v>46315.695659722223</v>
      </c>
      <c r="P477" s="57">
        <v>46316.538680555554</v>
      </c>
      <c r="Q477">
        <v>69414033</v>
      </c>
      <c r="S477">
        <v>152610241776</v>
      </c>
      <c r="T477" t="s">
        <v>10259</v>
      </c>
      <c r="U477" t="s">
        <v>10260</v>
      </c>
      <c r="V477" t="s">
        <v>10261</v>
      </c>
      <c r="Z477">
        <v>112.03491434454899</v>
      </c>
      <c r="AA477">
        <v>-7.8329492051461598</v>
      </c>
      <c r="AB477" t="s">
        <v>10262</v>
      </c>
      <c r="AC477" t="s">
        <v>216</v>
      </c>
      <c r="AL477" t="s">
        <v>217</v>
      </c>
      <c r="AM477" t="s">
        <v>9968</v>
      </c>
      <c r="AN477" t="s">
        <v>6</v>
      </c>
      <c r="AO477" t="s">
        <v>10263</v>
      </c>
      <c r="AP477" s="57">
        <v>46316.625</v>
      </c>
      <c r="AR477" t="s">
        <v>256</v>
      </c>
      <c r="AS477" t="s">
        <v>219</v>
      </c>
      <c r="AT477" t="s">
        <v>230</v>
      </c>
      <c r="AV477" t="s">
        <v>257</v>
      </c>
      <c r="AW477" t="s">
        <v>875</v>
      </c>
      <c r="AX477" t="s">
        <v>222</v>
      </c>
      <c r="BA477" s="57">
        <v>46316.625</v>
      </c>
      <c r="BB477" t="s">
        <v>9968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KEDIRI</v>
      </c>
    </row>
    <row r="478" spans="1:61">
      <c r="A478">
        <v>477</v>
      </c>
      <c r="B478">
        <v>1002617351</v>
      </c>
      <c r="C478">
        <v>3</v>
      </c>
      <c r="D478" t="s">
        <v>38</v>
      </c>
      <c r="E478">
        <v>5</v>
      </c>
      <c r="F478" t="s">
        <v>90</v>
      </c>
      <c r="G478" t="s">
        <v>90</v>
      </c>
      <c r="H478" t="s">
        <v>447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46296.437268518515</v>
      </c>
      <c r="P478" s="57">
        <v>46298.481307870374</v>
      </c>
      <c r="Q478">
        <v>69402173</v>
      </c>
      <c r="S478">
        <v>152640226074</v>
      </c>
      <c r="T478" t="s">
        <v>1012</v>
      </c>
      <c r="U478" t="s">
        <v>1013</v>
      </c>
      <c r="V478" t="s">
        <v>1014</v>
      </c>
      <c r="Z478">
        <v>112.003439962863</v>
      </c>
      <c r="AA478">
        <v>-7.8105309457460201</v>
      </c>
      <c r="AB478" t="s">
        <v>1015</v>
      </c>
      <c r="AC478" t="s">
        <v>216</v>
      </c>
      <c r="AL478" t="s">
        <v>217</v>
      </c>
      <c r="AM478" t="s">
        <v>1016</v>
      </c>
      <c r="AN478" t="s">
        <v>6</v>
      </c>
      <c r="AO478" s="57">
        <v>46032.444687499999</v>
      </c>
      <c r="AP478" s="57">
        <v>46297.458333333336</v>
      </c>
      <c r="AR478" t="s">
        <v>218</v>
      </c>
      <c r="AS478" t="s">
        <v>548</v>
      </c>
      <c r="AT478" t="s">
        <v>230</v>
      </c>
      <c r="AU478">
        <v>20261003</v>
      </c>
      <c r="AV478" t="s">
        <v>221</v>
      </c>
      <c r="AW478" t="s">
        <v>883</v>
      </c>
      <c r="AX478" t="s">
        <v>222</v>
      </c>
      <c r="BA478" s="57">
        <v>46297.458333333336</v>
      </c>
      <c r="BB478" t="s">
        <v>1016</v>
      </c>
      <c r="BC478">
        <v>2026</v>
      </c>
      <c r="BD478">
        <v>10</v>
      </c>
      <c r="BE478">
        <v>3</v>
      </c>
      <c r="BF478" s="6">
        <f t="shared" si="21"/>
        <v>46298</v>
      </c>
      <c r="BG478">
        <f t="shared" si="22"/>
        <v>0.54166666666424135</v>
      </c>
      <c r="BH478" t="str">
        <f t="shared" si="23"/>
        <v>COMPLY</v>
      </c>
      <c r="BI478" t="str">
        <f>VLOOKUP(H478,Sheet2!$A$1:$B$270,2,FALSE)</f>
        <v>KEDIRI</v>
      </c>
    </row>
    <row r="479" spans="1:61">
      <c r="A479">
        <v>478</v>
      </c>
      <c r="B479">
        <v>1002618759</v>
      </c>
      <c r="C479">
        <v>3</v>
      </c>
      <c r="D479" t="s">
        <v>38</v>
      </c>
      <c r="E479">
        <v>5</v>
      </c>
      <c r="F479" t="s">
        <v>90</v>
      </c>
      <c r="G479" t="s">
        <v>90</v>
      </c>
      <c r="H479" t="s">
        <v>447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46296.742754629631</v>
      </c>
      <c r="P479" s="57">
        <v>46297.758148148147</v>
      </c>
      <c r="Q479">
        <v>69402638</v>
      </c>
      <c r="S479">
        <v>152640226092</v>
      </c>
      <c r="T479" t="s">
        <v>892</v>
      </c>
      <c r="U479" t="s">
        <v>1022</v>
      </c>
      <c r="V479" t="s">
        <v>1023</v>
      </c>
      <c r="Z479">
        <v>111.953227</v>
      </c>
      <c r="AA479">
        <v>-7.7798449999999999</v>
      </c>
      <c r="AB479" t="s">
        <v>1024</v>
      </c>
      <c r="AC479" t="s">
        <v>235</v>
      </c>
      <c r="AL479" t="s">
        <v>217</v>
      </c>
      <c r="AM479" t="s">
        <v>1025</v>
      </c>
      <c r="AN479" t="s">
        <v>6</v>
      </c>
      <c r="AO479" s="57">
        <v>46032.746898148151</v>
      </c>
      <c r="AP479" s="57">
        <v>46297.625</v>
      </c>
      <c r="AR479" t="s">
        <v>218</v>
      </c>
      <c r="AS479" t="s">
        <v>548</v>
      </c>
      <c r="AT479" t="s">
        <v>230</v>
      </c>
      <c r="AU479">
        <v>20261002</v>
      </c>
      <c r="AV479" t="s">
        <v>221</v>
      </c>
      <c r="AW479" t="s">
        <v>879</v>
      </c>
      <c r="AX479" t="s">
        <v>222</v>
      </c>
      <c r="BA479" s="57">
        <v>46297.625</v>
      </c>
      <c r="BB479" t="s">
        <v>1025</v>
      </c>
      <c r="BC479">
        <v>2026</v>
      </c>
      <c r="BD479">
        <v>10</v>
      </c>
      <c r="BE479">
        <v>2</v>
      </c>
      <c r="BF479" s="6">
        <f t="shared" si="21"/>
        <v>46297</v>
      </c>
      <c r="BG479">
        <f t="shared" si="22"/>
        <v>-0.625</v>
      </c>
      <c r="BH479" t="str">
        <f t="shared" si="23"/>
        <v>COMPLY</v>
      </c>
      <c r="BI479" t="str">
        <f>VLOOKUP(H479,Sheet2!$A$1:$B$270,2,FALSE)</f>
        <v>KEDIRI</v>
      </c>
    </row>
    <row r="480" spans="1:61">
      <c r="A480">
        <v>479</v>
      </c>
      <c r="B480">
        <v>1002617644</v>
      </c>
      <c r="C480">
        <v>3</v>
      </c>
      <c r="D480" t="s">
        <v>38</v>
      </c>
      <c r="E480">
        <v>5</v>
      </c>
      <c r="F480" t="s">
        <v>90</v>
      </c>
      <c r="G480" t="s">
        <v>90</v>
      </c>
      <c r="H480" t="s">
        <v>447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46296.488587962966</v>
      </c>
      <c r="P480" s="57">
        <v>46296.727766203701</v>
      </c>
      <c r="Q480">
        <v>69402279</v>
      </c>
      <c r="S480">
        <v>152640226086</v>
      </c>
      <c r="T480" t="s">
        <v>1017</v>
      </c>
      <c r="U480" t="s">
        <v>1018</v>
      </c>
      <c r="V480" t="s">
        <v>1019</v>
      </c>
      <c r="Z480">
        <v>111.96737229999999</v>
      </c>
      <c r="AA480">
        <v>-7.7787601000000004</v>
      </c>
      <c r="AB480" t="s">
        <v>1020</v>
      </c>
      <c r="AC480" t="s">
        <v>235</v>
      </c>
      <c r="AL480" t="s">
        <v>217</v>
      </c>
      <c r="AM480" t="s">
        <v>1021</v>
      </c>
      <c r="AN480" t="s">
        <v>6</v>
      </c>
      <c r="AO480" s="57">
        <v>46032.517557870371</v>
      </c>
      <c r="AP480" s="57">
        <v>46297.333333333336</v>
      </c>
      <c r="AR480" t="s">
        <v>218</v>
      </c>
      <c r="AS480" t="s">
        <v>548</v>
      </c>
      <c r="AT480" t="s">
        <v>230</v>
      </c>
      <c r="AU480">
        <v>20261001</v>
      </c>
      <c r="AV480" t="s">
        <v>221</v>
      </c>
      <c r="AW480" t="s">
        <v>875</v>
      </c>
      <c r="AX480" t="s">
        <v>222</v>
      </c>
      <c r="BA480" s="57">
        <v>46297.333333333336</v>
      </c>
      <c r="BB480" t="s">
        <v>1021</v>
      </c>
      <c r="BC480">
        <v>2026</v>
      </c>
      <c r="BD480">
        <v>10</v>
      </c>
      <c r="BE480">
        <v>1</v>
      </c>
      <c r="BF480" s="6">
        <f t="shared" si="21"/>
        <v>46296</v>
      </c>
      <c r="BG480">
        <f t="shared" si="22"/>
        <v>-1.3333333333357587</v>
      </c>
      <c r="BH480" t="str">
        <f t="shared" si="23"/>
        <v>COMPLY</v>
      </c>
      <c r="BI480" t="str">
        <f>VLOOKUP(H480,Sheet2!$A$1:$B$270,2,FALSE)</f>
        <v>KEDIRI</v>
      </c>
    </row>
    <row r="481" spans="1:61">
      <c r="A481">
        <v>480</v>
      </c>
      <c r="B481">
        <v>1002619090</v>
      </c>
      <c r="C481">
        <v>3</v>
      </c>
      <c r="D481" t="s">
        <v>38</v>
      </c>
      <c r="E481">
        <v>5</v>
      </c>
      <c r="F481" t="s">
        <v>90</v>
      </c>
      <c r="G481" t="s">
        <v>90</v>
      </c>
      <c r="H481" t="s">
        <v>447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46297.38517361111</v>
      </c>
      <c r="P481" s="57">
        <v>46299.316064814811</v>
      </c>
      <c r="Q481">
        <v>69402769</v>
      </c>
      <c r="S481">
        <v>152640226094</v>
      </c>
      <c r="T481" t="s">
        <v>1700</v>
      </c>
      <c r="U481" t="s">
        <v>1701</v>
      </c>
      <c r="V481" t="s">
        <v>1702</v>
      </c>
      <c r="Z481">
        <v>111.97422098368401</v>
      </c>
      <c r="AA481">
        <v>-7.7470881335725297</v>
      </c>
      <c r="AB481" t="s">
        <v>1703</v>
      </c>
      <c r="AC481" t="s">
        <v>216</v>
      </c>
      <c r="AL481" t="s">
        <v>217</v>
      </c>
      <c r="AM481" t="s">
        <v>1704</v>
      </c>
      <c r="AN481" t="s">
        <v>6</v>
      </c>
      <c r="AO481" s="57">
        <v>46063.39334490741</v>
      </c>
      <c r="AP481" s="57">
        <v>46298.333333333336</v>
      </c>
      <c r="AR481" t="s">
        <v>218</v>
      </c>
      <c r="AS481" t="s">
        <v>548</v>
      </c>
      <c r="AT481" t="s">
        <v>230</v>
      </c>
      <c r="AU481">
        <v>20261004</v>
      </c>
      <c r="AV481" t="s">
        <v>221</v>
      </c>
      <c r="AW481" t="s">
        <v>876</v>
      </c>
      <c r="AX481" t="s">
        <v>222</v>
      </c>
      <c r="BA481" s="57">
        <v>46298.333333333336</v>
      </c>
      <c r="BB481" t="s">
        <v>1704</v>
      </c>
      <c r="BC481">
        <v>2026</v>
      </c>
      <c r="BD481">
        <v>10</v>
      </c>
      <c r="BE481">
        <v>4</v>
      </c>
      <c r="BF481" s="6">
        <f t="shared" si="21"/>
        <v>46299</v>
      </c>
      <c r="BG481">
        <f t="shared" si="22"/>
        <v>0.66666666666424135</v>
      </c>
      <c r="BH481" t="str">
        <f t="shared" si="23"/>
        <v>COMPLY</v>
      </c>
      <c r="BI481" t="str">
        <f>VLOOKUP(H481,Sheet2!$A$1:$B$270,2,FALSE)</f>
        <v>KEDIRI</v>
      </c>
    </row>
    <row r="482" spans="1:61">
      <c r="A482">
        <v>481</v>
      </c>
      <c r="B482">
        <v>1002631506</v>
      </c>
      <c r="C482">
        <v>3</v>
      </c>
      <c r="D482" t="s">
        <v>38</v>
      </c>
      <c r="E482">
        <v>5</v>
      </c>
      <c r="F482" t="s">
        <v>90</v>
      </c>
      <c r="G482" t="s">
        <v>90</v>
      </c>
      <c r="H482" t="s">
        <v>447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46306.476145833331</v>
      </c>
      <c r="P482" s="57">
        <v>46306.602962962963</v>
      </c>
      <c r="Q482">
        <v>69408153</v>
      </c>
      <c r="S482">
        <v>152640226111</v>
      </c>
      <c r="T482" t="s">
        <v>5022</v>
      </c>
      <c r="U482" t="s">
        <v>5023</v>
      </c>
      <c r="V482" t="s">
        <v>5024</v>
      </c>
      <c r="Z482">
        <v>111.92243980000001</v>
      </c>
      <c r="AA482">
        <v>-7.8226028999999899</v>
      </c>
      <c r="AB482" t="s">
        <v>5025</v>
      </c>
      <c r="AC482" t="s">
        <v>235</v>
      </c>
      <c r="AL482" t="s">
        <v>217</v>
      </c>
      <c r="AM482" t="s">
        <v>5026</v>
      </c>
      <c r="AN482" t="s">
        <v>6</v>
      </c>
      <c r="AO482" s="57">
        <v>46336.485868055555</v>
      </c>
      <c r="AP482" s="57">
        <v>46307.333333333336</v>
      </c>
      <c r="AR482" t="s">
        <v>218</v>
      </c>
      <c r="AS482" t="s">
        <v>548</v>
      </c>
      <c r="AT482" t="s">
        <v>230</v>
      </c>
      <c r="AU482">
        <v>20261011</v>
      </c>
      <c r="AV482" t="s">
        <v>221</v>
      </c>
      <c r="AW482" t="s">
        <v>875</v>
      </c>
      <c r="AX482" t="s">
        <v>222</v>
      </c>
      <c r="BA482" s="57">
        <v>46307.333333333336</v>
      </c>
      <c r="BB482" t="s">
        <v>5026</v>
      </c>
      <c r="BC482">
        <v>2026</v>
      </c>
      <c r="BD482">
        <v>10</v>
      </c>
      <c r="BE482">
        <v>11</v>
      </c>
      <c r="BF482" s="6">
        <f t="shared" si="21"/>
        <v>46306</v>
      </c>
      <c r="BG482">
        <f t="shared" si="22"/>
        <v>-1.3333333333357587</v>
      </c>
      <c r="BH482" t="str">
        <f t="shared" si="23"/>
        <v>COMPLY</v>
      </c>
      <c r="BI482" t="str">
        <f>VLOOKUP(H482,Sheet2!$A$1:$B$270,2,FALSE)</f>
        <v>KEDIRI</v>
      </c>
    </row>
    <row r="483" spans="1:61">
      <c r="A483">
        <v>482</v>
      </c>
      <c r="B483">
        <v>1002631505</v>
      </c>
      <c r="C483">
        <v>3</v>
      </c>
      <c r="D483" t="s">
        <v>38</v>
      </c>
      <c r="E483">
        <v>5</v>
      </c>
      <c r="F483" t="s">
        <v>90</v>
      </c>
      <c r="G483" t="s">
        <v>90</v>
      </c>
      <c r="H483" t="s">
        <v>447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46306.476087962961</v>
      </c>
      <c r="P483" s="57">
        <v>46306.704560185186</v>
      </c>
      <c r="Q483">
        <v>69408142</v>
      </c>
      <c r="S483">
        <v>152640226113</v>
      </c>
      <c r="T483" t="s">
        <v>5027</v>
      </c>
      <c r="U483" t="s">
        <v>5028</v>
      </c>
      <c r="V483" t="s">
        <v>5029</v>
      </c>
      <c r="Z483">
        <v>111.927569088382</v>
      </c>
      <c r="AA483">
        <v>-7.7646444532670102</v>
      </c>
      <c r="AB483" t="s">
        <v>5030</v>
      </c>
      <c r="AC483" t="s">
        <v>235</v>
      </c>
      <c r="AL483" t="s">
        <v>217</v>
      </c>
      <c r="AM483" t="s">
        <v>5031</v>
      </c>
      <c r="AN483" t="s">
        <v>6</v>
      </c>
      <c r="AO483" s="57">
        <v>46336.485868055555</v>
      </c>
      <c r="AP483" s="57">
        <v>46307.625</v>
      </c>
      <c r="AR483" t="s">
        <v>218</v>
      </c>
      <c r="AS483" t="s">
        <v>548</v>
      </c>
      <c r="AT483" t="s">
        <v>230</v>
      </c>
      <c r="AU483">
        <v>20261011</v>
      </c>
      <c r="AV483" t="s">
        <v>221</v>
      </c>
      <c r="AW483" t="s">
        <v>879</v>
      </c>
      <c r="AX483" t="s">
        <v>222</v>
      </c>
      <c r="BA483" s="57">
        <v>46307.625</v>
      </c>
      <c r="BB483" t="s">
        <v>5031</v>
      </c>
      <c r="BC483">
        <v>2026</v>
      </c>
      <c r="BD483">
        <v>10</v>
      </c>
      <c r="BE483">
        <v>11</v>
      </c>
      <c r="BF483" s="6">
        <f t="shared" si="21"/>
        <v>46306</v>
      </c>
      <c r="BG483">
        <f t="shared" si="22"/>
        <v>-1.625</v>
      </c>
      <c r="BH483" t="str">
        <f t="shared" si="23"/>
        <v>COMPLY</v>
      </c>
      <c r="BI483" t="str">
        <f>VLOOKUP(H483,Sheet2!$A$1:$B$270,2,FALSE)</f>
        <v>KEDIRI</v>
      </c>
    </row>
    <row r="484" spans="1:61">
      <c r="A484">
        <v>483</v>
      </c>
      <c r="B484">
        <v>1002629263</v>
      </c>
      <c r="C484">
        <v>3</v>
      </c>
      <c r="D484" t="s">
        <v>38</v>
      </c>
      <c r="E484">
        <v>5</v>
      </c>
      <c r="F484" t="s">
        <v>90</v>
      </c>
      <c r="G484" t="s">
        <v>90</v>
      </c>
      <c r="H484" t="s">
        <v>447</v>
      </c>
      <c r="I484" t="s">
        <v>212</v>
      </c>
      <c r="J484" t="s">
        <v>213</v>
      </c>
      <c r="K484" t="s">
        <v>149</v>
      </c>
      <c r="M484" t="s">
        <v>1625</v>
      </c>
      <c r="N484" t="s">
        <v>215</v>
      </c>
      <c r="O484" s="57">
        <v>46304.446585648147</v>
      </c>
      <c r="P484" s="57">
        <v>46307.226597222223</v>
      </c>
      <c r="Q484">
        <v>69407174</v>
      </c>
      <c r="S484">
        <v>152640225988</v>
      </c>
      <c r="T484" t="s">
        <v>5032</v>
      </c>
      <c r="U484" t="s">
        <v>5033</v>
      </c>
      <c r="V484" t="s">
        <v>5034</v>
      </c>
      <c r="Z484">
        <v>111.92989725906401</v>
      </c>
      <c r="AA484">
        <v>-7.8299133150519298</v>
      </c>
      <c r="AB484" t="s">
        <v>5035</v>
      </c>
      <c r="AC484" t="s">
        <v>229</v>
      </c>
      <c r="AL484" t="s">
        <v>217</v>
      </c>
      <c r="AM484" t="s">
        <v>5036</v>
      </c>
      <c r="AN484" t="s">
        <v>6</v>
      </c>
      <c r="AO484" s="57">
        <v>46275.454965277779</v>
      </c>
      <c r="AP484" s="57">
        <v>46305.458333333336</v>
      </c>
      <c r="AR484" t="s">
        <v>12</v>
      </c>
      <c r="AS484" t="s">
        <v>548</v>
      </c>
      <c r="AT484" t="s">
        <v>342</v>
      </c>
      <c r="AV484" t="s">
        <v>1626</v>
      </c>
      <c r="AW484" t="s">
        <v>540</v>
      </c>
      <c r="AX484" t="s">
        <v>222</v>
      </c>
      <c r="AZ484" t="s">
        <v>1626</v>
      </c>
      <c r="BA484" s="57">
        <v>46305.458333333336</v>
      </c>
      <c r="BB484" t="s">
        <v>5036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KEDIRI</v>
      </c>
    </row>
    <row r="485" spans="1:61">
      <c r="A485">
        <v>484</v>
      </c>
      <c r="B485">
        <v>1002636523</v>
      </c>
      <c r="C485">
        <v>3</v>
      </c>
      <c r="D485" t="s">
        <v>38</v>
      </c>
      <c r="E485">
        <v>5</v>
      </c>
      <c r="F485" t="s">
        <v>90</v>
      </c>
      <c r="G485" t="s">
        <v>90</v>
      </c>
      <c r="H485" t="s">
        <v>447</v>
      </c>
      <c r="I485" t="s">
        <v>212</v>
      </c>
      <c r="J485" t="s">
        <v>213</v>
      </c>
      <c r="K485" t="s">
        <v>149</v>
      </c>
      <c r="M485" t="s">
        <v>1625</v>
      </c>
      <c r="N485" t="s">
        <v>215</v>
      </c>
      <c r="O485" s="57">
        <v>46309.481423611112</v>
      </c>
      <c r="P485" s="57">
        <v>46314.36614583333</v>
      </c>
      <c r="Q485">
        <v>69410004</v>
      </c>
      <c r="S485">
        <v>152640226118</v>
      </c>
      <c r="T485" t="s">
        <v>6952</v>
      </c>
      <c r="U485" t="s">
        <v>6953</v>
      </c>
      <c r="Z485">
        <v>111.96668080000001</v>
      </c>
      <c r="AA485">
        <v>-7.6900291000000003</v>
      </c>
      <c r="AB485" t="s">
        <v>6954</v>
      </c>
      <c r="AC485" t="s">
        <v>229</v>
      </c>
      <c r="AO485" t="s">
        <v>6933</v>
      </c>
      <c r="AR485" t="s">
        <v>1630</v>
      </c>
      <c r="AS485" t="s">
        <v>548</v>
      </c>
      <c r="AT485" t="s">
        <v>230</v>
      </c>
      <c r="AV485" t="s">
        <v>4115</v>
      </c>
      <c r="AW485" t="s">
        <v>540</v>
      </c>
      <c r="AX485" t="s">
        <v>222</v>
      </c>
      <c r="AZ485" t="s">
        <v>4115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KEDIRI</v>
      </c>
    </row>
    <row r="486" spans="1:61">
      <c r="A486">
        <v>485</v>
      </c>
      <c r="B486">
        <v>1002620437</v>
      </c>
      <c r="C486">
        <v>3</v>
      </c>
      <c r="D486" t="s">
        <v>38</v>
      </c>
      <c r="E486">
        <v>5</v>
      </c>
      <c r="F486" t="s">
        <v>92</v>
      </c>
      <c r="G486" t="s">
        <v>92</v>
      </c>
      <c r="H486" t="s">
        <v>470</v>
      </c>
      <c r="I486" t="s">
        <v>212</v>
      </c>
      <c r="J486" t="s">
        <v>213</v>
      </c>
      <c r="K486" t="s">
        <v>149</v>
      </c>
      <c r="L486" t="s">
        <v>214</v>
      </c>
      <c r="M486" t="s">
        <v>6649</v>
      </c>
      <c r="N486" t="s">
        <v>215</v>
      </c>
      <c r="O486" s="57">
        <v>46297.685196759259</v>
      </c>
      <c r="P486" s="57">
        <v>46308.629282407404</v>
      </c>
      <c r="Q486">
        <v>69403313</v>
      </c>
      <c r="S486">
        <v>152632207571</v>
      </c>
      <c r="T486" t="s">
        <v>1705</v>
      </c>
      <c r="U486" t="s">
        <v>6650</v>
      </c>
      <c r="V486" t="s">
        <v>1710</v>
      </c>
      <c r="Z486">
        <v>111.623577122125</v>
      </c>
      <c r="AA486">
        <v>-7.5690206238598003</v>
      </c>
      <c r="AB486" t="s">
        <v>1711</v>
      </c>
      <c r="AC486" t="s">
        <v>235</v>
      </c>
      <c r="AL486" t="s">
        <v>217</v>
      </c>
      <c r="AM486" t="s">
        <v>1419</v>
      </c>
      <c r="AN486" t="s">
        <v>6</v>
      </c>
      <c r="AO486" s="57">
        <v>46063.694699074076</v>
      </c>
      <c r="AP486" s="57">
        <v>46298.625</v>
      </c>
      <c r="AS486" t="s">
        <v>558</v>
      </c>
      <c r="AT486" t="s">
        <v>230</v>
      </c>
      <c r="AV486" t="s">
        <v>6649</v>
      </c>
      <c r="AW486" t="s">
        <v>875</v>
      </c>
      <c r="AX486" t="s">
        <v>222</v>
      </c>
      <c r="BA486" s="57">
        <v>46298.625</v>
      </c>
      <c r="BB486" t="s">
        <v>1419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str">
        <f>VLOOKUP(H486,Sheet2!$A$1:$B$270,2,FALSE)</f>
        <v>MADIUN</v>
      </c>
    </row>
    <row r="487" spans="1:61">
      <c r="A487">
        <v>486</v>
      </c>
      <c r="B487">
        <v>1002641146</v>
      </c>
      <c r="C487">
        <v>3</v>
      </c>
      <c r="D487" t="s">
        <v>38</v>
      </c>
      <c r="E487">
        <v>5</v>
      </c>
      <c r="F487" t="s">
        <v>92</v>
      </c>
      <c r="G487" t="s">
        <v>92</v>
      </c>
      <c r="H487" t="s">
        <v>470</v>
      </c>
      <c r="I487" t="s">
        <v>212</v>
      </c>
      <c r="J487" t="s">
        <v>213</v>
      </c>
      <c r="K487" t="s">
        <v>149</v>
      </c>
      <c r="L487" t="s">
        <v>214</v>
      </c>
      <c r="M487" t="s">
        <v>1400</v>
      </c>
      <c r="N487" t="s">
        <v>215</v>
      </c>
      <c r="O487" s="57">
        <v>46312.40184027778</v>
      </c>
      <c r="P487" s="57">
        <v>46315.396793981483</v>
      </c>
      <c r="Q487">
        <v>69411945</v>
      </c>
      <c r="S487">
        <v>152632206660</v>
      </c>
      <c r="T487" t="s">
        <v>8360</v>
      </c>
      <c r="U487" t="s">
        <v>8361</v>
      </c>
      <c r="V487" t="s">
        <v>8362</v>
      </c>
      <c r="Z487">
        <v>111.618492</v>
      </c>
      <c r="AA487">
        <v>-7.5516069999999997</v>
      </c>
      <c r="AB487" t="s">
        <v>8363</v>
      </c>
      <c r="AC487" t="s">
        <v>235</v>
      </c>
      <c r="AL487" t="s">
        <v>217</v>
      </c>
      <c r="AM487" t="s">
        <v>8364</v>
      </c>
      <c r="AN487" t="s">
        <v>6</v>
      </c>
      <c r="AO487" t="s">
        <v>8365</v>
      </c>
      <c r="AP487" s="57">
        <v>46313.333333333336</v>
      </c>
      <c r="AQ487" t="s">
        <v>841</v>
      </c>
      <c r="AR487" t="s">
        <v>14</v>
      </c>
      <c r="AS487" t="s">
        <v>558</v>
      </c>
      <c r="AT487" t="s">
        <v>230</v>
      </c>
      <c r="AV487" t="s">
        <v>9554</v>
      </c>
      <c r="AW487" t="s">
        <v>880</v>
      </c>
      <c r="AX487" t="s">
        <v>222</v>
      </c>
      <c r="BA487" s="57">
        <v>46313.333333333336</v>
      </c>
      <c r="BB487" t="s">
        <v>8364</v>
      </c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str">
        <f>VLOOKUP(H487,Sheet2!$A$1:$B$270,2,FALSE)</f>
        <v>MADIUN</v>
      </c>
    </row>
    <row r="488" spans="1:61">
      <c r="A488">
        <v>487</v>
      </c>
      <c r="B488">
        <v>1002619234</v>
      </c>
      <c r="C488">
        <v>3</v>
      </c>
      <c r="D488" t="s">
        <v>38</v>
      </c>
      <c r="E488">
        <v>5</v>
      </c>
      <c r="F488" t="s">
        <v>92</v>
      </c>
      <c r="G488" t="s">
        <v>92</v>
      </c>
      <c r="H488" t="s">
        <v>470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46297.417754629627</v>
      </c>
      <c r="P488" s="57">
        <v>46297.841435185182</v>
      </c>
      <c r="Q488">
        <v>69402832</v>
      </c>
      <c r="S488">
        <v>152632207016</v>
      </c>
      <c r="T488" t="s">
        <v>1705</v>
      </c>
      <c r="U488" t="s">
        <v>1706</v>
      </c>
      <c r="V488" t="s">
        <v>1707</v>
      </c>
      <c r="Z488">
        <v>111.617571</v>
      </c>
      <c r="AA488">
        <v>-7.5664610000000003</v>
      </c>
      <c r="AB488" t="s">
        <v>1708</v>
      </c>
      <c r="AC488" t="s">
        <v>235</v>
      </c>
      <c r="AL488" t="s">
        <v>217</v>
      </c>
      <c r="AM488" t="s">
        <v>1709</v>
      </c>
      <c r="AN488" t="s">
        <v>6</v>
      </c>
      <c r="AO488" s="57">
        <v>46063.42392361111</v>
      </c>
      <c r="AP488" s="57">
        <v>46298.333333333336</v>
      </c>
      <c r="AR488" t="s">
        <v>218</v>
      </c>
      <c r="AS488" t="s">
        <v>558</v>
      </c>
      <c r="AT488" t="s">
        <v>230</v>
      </c>
      <c r="AU488">
        <v>20261002</v>
      </c>
      <c r="AV488" t="s">
        <v>221</v>
      </c>
      <c r="AW488" t="s">
        <v>877</v>
      </c>
      <c r="AX488" t="s">
        <v>222</v>
      </c>
      <c r="BA488" s="57">
        <v>46298.333333333336</v>
      </c>
      <c r="BB488" t="s">
        <v>1709</v>
      </c>
      <c r="BC488">
        <v>2026</v>
      </c>
      <c r="BD488">
        <v>10</v>
      </c>
      <c r="BE488">
        <v>2</v>
      </c>
      <c r="BF488" s="6">
        <f t="shared" si="21"/>
        <v>46297</v>
      </c>
      <c r="BG488">
        <f t="shared" si="22"/>
        <v>-1.3333333333357587</v>
      </c>
      <c r="BH488" t="str">
        <f t="shared" si="23"/>
        <v>COMPLY</v>
      </c>
      <c r="BI488" t="str">
        <f>VLOOKUP(H488,Sheet2!$A$1:$B$270,2,FALSE)</f>
        <v>MADIUN</v>
      </c>
    </row>
    <row r="489" spans="1:61">
      <c r="A489">
        <v>488</v>
      </c>
      <c r="B489">
        <v>1002632229</v>
      </c>
      <c r="C489">
        <v>3</v>
      </c>
      <c r="D489" t="s">
        <v>38</v>
      </c>
      <c r="E489">
        <v>5</v>
      </c>
      <c r="F489" t="s">
        <v>92</v>
      </c>
      <c r="G489" t="s">
        <v>92</v>
      </c>
      <c r="H489" t="s">
        <v>470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46307.414363425924</v>
      </c>
      <c r="P489" s="57">
        <v>46308.450706018521</v>
      </c>
      <c r="Q489">
        <v>69408419</v>
      </c>
      <c r="S489">
        <v>152632207200</v>
      </c>
      <c r="T489" t="s">
        <v>5894</v>
      </c>
      <c r="U489" t="s">
        <v>5895</v>
      </c>
      <c r="V489" t="s">
        <v>5896</v>
      </c>
      <c r="Z489">
        <v>111.607295125722</v>
      </c>
      <c r="AA489">
        <v>-7.5686061168131404</v>
      </c>
      <c r="AB489" t="s">
        <v>5897</v>
      </c>
      <c r="AC489" t="s">
        <v>216</v>
      </c>
      <c r="AL489" t="s">
        <v>217</v>
      </c>
      <c r="AM489" t="s">
        <v>5898</v>
      </c>
      <c r="AN489" t="s">
        <v>6</v>
      </c>
      <c r="AO489" s="57">
        <v>46366.434120370373</v>
      </c>
      <c r="AP489" s="57">
        <v>46308.333333333336</v>
      </c>
      <c r="AR489" t="s">
        <v>218</v>
      </c>
      <c r="AS489" t="s">
        <v>558</v>
      </c>
      <c r="AT489" t="s">
        <v>230</v>
      </c>
      <c r="AU489">
        <v>20261013</v>
      </c>
      <c r="AV489" t="s">
        <v>221</v>
      </c>
      <c r="AW489" t="s">
        <v>880</v>
      </c>
      <c r="AX489" t="s">
        <v>222</v>
      </c>
      <c r="BA489" s="57">
        <v>46308.333333333336</v>
      </c>
      <c r="BB489" t="s">
        <v>5898</v>
      </c>
      <c r="BC489">
        <v>2026</v>
      </c>
      <c r="BD489">
        <v>10</v>
      </c>
      <c r="BE489">
        <v>13</v>
      </c>
      <c r="BF489" s="6">
        <f t="shared" si="21"/>
        <v>46308</v>
      </c>
      <c r="BG489">
        <f t="shared" si="22"/>
        <v>-0.33333333333575865</v>
      </c>
      <c r="BH489" t="str">
        <f t="shared" si="23"/>
        <v>COMPLY</v>
      </c>
      <c r="BI489" t="str">
        <f>VLOOKUP(H489,Sheet2!$A$1:$B$270,2,FALSE)</f>
        <v>MADIUN</v>
      </c>
    </row>
    <row r="490" spans="1:61">
      <c r="A490">
        <v>489</v>
      </c>
      <c r="B490">
        <v>1002635389</v>
      </c>
      <c r="C490">
        <v>3</v>
      </c>
      <c r="D490" t="s">
        <v>38</v>
      </c>
      <c r="E490">
        <v>5</v>
      </c>
      <c r="F490" t="s">
        <v>92</v>
      </c>
      <c r="G490" t="s">
        <v>92</v>
      </c>
      <c r="H490" t="s">
        <v>470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46308.636562500003</v>
      </c>
      <c r="P490" s="57">
        <v>46309.433472222219</v>
      </c>
      <c r="Q490">
        <v>69409529</v>
      </c>
      <c r="S490">
        <v>152632207743</v>
      </c>
      <c r="T490" t="s">
        <v>1705</v>
      </c>
      <c r="U490" t="s">
        <v>6651</v>
      </c>
      <c r="V490" t="s">
        <v>6652</v>
      </c>
      <c r="Z490">
        <v>111.621883</v>
      </c>
      <c r="AA490">
        <v>-7.5661909999999999</v>
      </c>
      <c r="AB490" t="s">
        <v>6653</v>
      </c>
      <c r="AC490" t="s">
        <v>235</v>
      </c>
      <c r="AL490" t="s">
        <v>217</v>
      </c>
      <c r="AM490" t="s">
        <v>6654</v>
      </c>
      <c r="AN490" t="s">
        <v>6</v>
      </c>
      <c r="AO490" t="s">
        <v>6606</v>
      </c>
      <c r="AP490" s="57">
        <v>46309.625</v>
      </c>
      <c r="AR490" t="s">
        <v>218</v>
      </c>
      <c r="AS490" t="s">
        <v>558</v>
      </c>
      <c r="AT490" t="s">
        <v>230</v>
      </c>
      <c r="AU490">
        <v>20261014</v>
      </c>
      <c r="AV490" t="s">
        <v>221</v>
      </c>
      <c r="AW490" t="s">
        <v>875</v>
      </c>
      <c r="AX490" t="s">
        <v>222</v>
      </c>
      <c r="BA490" s="57">
        <v>46309.625</v>
      </c>
      <c r="BB490" t="s">
        <v>6654</v>
      </c>
      <c r="BC490">
        <v>2026</v>
      </c>
      <c r="BD490">
        <v>10</v>
      </c>
      <c r="BE490">
        <v>14</v>
      </c>
      <c r="BF490" s="6">
        <f t="shared" si="21"/>
        <v>46309</v>
      </c>
      <c r="BG490">
        <f t="shared" si="22"/>
        <v>-0.625</v>
      </c>
      <c r="BH490" t="str">
        <f t="shared" si="23"/>
        <v>COMPLY</v>
      </c>
      <c r="BI490" t="str">
        <f>VLOOKUP(H490,Sheet2!$A$1:$B$270,2,FALSE)</f>
        <v>MADIUN</v>
      </c>
    </row>
    <row r="491" spans="1:61">
      <c r="A491">
        <v>490</v>
      </c>
      <c r="B491">
        <v>1002644708</v>
      </c>
      <c r="C491">
        <v>3</v>
      </c>
      <c r="D491" t="s">
        <v>38</v>
      </c>
      <c r="E491">
        <v>5</v>
      </c>
      <c r="F491" t="s">
        <v>92</v>
      </c>
      <c r="G491" t="s">
        <v>92</v>
      </c>
      <c r="H491" t="s">
        <v>470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46315.396805555552</v>
      </c>
      <c r="P491" s="57">
        <v>46316.352488425924</v>
      </c>
      <c r="Q491">
        <v>69411945</v>
      </c>
      <c r="S491">
        <v>152632205032</v>
      </c>
      <c r="T491" t="s">
        <v>8360</v>
      </c>
      <c r="U491" t="s">
        <v>10264</v>
      </c>
      <c r="V491" t="s">
        <v>10265</v>
      </c>
      <c r="Z491">
        <v>111.607501</v>
      </c>
      <c r="AA491">
        <v>-7.5522448000000004</v>
      </c>
      <c r="AB491" t="s">
        <v>8363</v>
      </c>
      <c r="AC491" t="s">
        <v>216</v>
      </c>
      <c r="AL491" t="s">
        <v>217</v>
      </c>
      <c r="AM491" t="s">
        <v>10266</v>
      </c>
      <c r="AN491" t="s">
        <v>6</v>
      </c>
      <c r="AO491" t="s">
        <v>10118</v>
      </c>
      <c r="AR491" t="s">
        <v>218</v>
      </c>
      <c r="AS491" t="s">
        <v>558</v>
      </c>
      <c r="AT491" t="s">
        <v>230</v>
      </c>
      <c r="AU491">
        <v>20261021</v>
      </c>
      <c r="AV491" t="s">
        <v>221</v>
      </c>
      <c r="AW491" t="s">
        <v>540</v>
      </c>
      <c r="AX491" t="s">
        <v>222</v>
      </c>
      <c r="BA491" s="57">
        <v>46315.291666666664</v>
      </c>
      <c r="BB491" t="s">
        <v>10266</v>
      </c>
      <c r="BC491">
        <v>2026</v>
      </c>
      <c r="BD491">
        <v>10</v>
      </c>
      <c r="BE491">
        <v>21</v>
      </c>
      <c r="BF491" s="6">
        <f t="shared" si="21"/>
        <v>46316</v>
      </c>
      <c r="BG491">
        <f t="shared" si="22"/>
        <v>0.70833333333575865</v>
      </c>
      <c r="BH491" t="str">
        <f t="shared" si="23"/>
        <v>COMPLY</v>
      </c>
      <c r="BI491" t="str">
        <f>VLOOKUP(H491,Sheet2!$A$1:$B$270,2,FALSE)</f>
        <v>MADIUN</v>
      </c>
    </row>
    <row r="492" spans="1:61">
      <c r="A492">
        <v>491</v>
      </c>
      <c r="B492">
        <v>1002644851</v>
      </c>
      <c r="C492">
        <v>3</v>
      </c>
      <c r="D492" t="s">
        <v>38</v>
      </c>
      <c r="E492">
        <v>5</v>
      </c>
      <c r="F492" t="s">
        <v>92</v>
      </c>
      <c r="G492" t="s">
        <v>92</v>
      </c>
      <c r="H492" t="s">
        <v>470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46315.422731481478</v>
      </c>
      <c r="P492" s="57">
        <v>46315.773402777777</v>
      </c>
      <c r="Q492">
        <v>69413522</v>
      </c>
      <c r="S492">
        <v>152632205033</v>
      </c>
      <c r="T492" t="s">
        <v>10267</v>
      </c>
      <c r="U492" t="s">
        <v>10268</v>
      </c>
      <c r="V492" t="s">
        <v>10269</v>
      </c>
      <c r="Z492">
        <v>111.66205100000001</v>
      </c>
      <c r="AA492">
        <v>-7.5443809999999996</v>
      </c>
      <c r="AB492" t="s">
        <v>10270</v>
      </c>
      <c r="AC492" t="s">
        <v>235</v>
      </c>
      <c r="AL492" t="s">
        <v>217</v>
      </c>
      <c r="AM492" t="s">
        <v>10243</v>
      </c>
      <c r="AN492" t="s">
        <v>6</v>
      </c>
      <c r="AO492" t="s">
        <v>10147</v>
      </c>
      <c r="AP492" s="57">
        <v>46316.333333333336</v>
      </c>
      <c r="AR492" t="s">
        <v>218</v>
      </c>
      <c r="AS492" t="s">
        <v>558</v>
      </c>
      <c r="AT492" t="s">
        <v>230</v>
      </c>
      <c r="AU492">
        <v>20261020</v>
      </c>
      <c r="AV492" t="s">
        <v>221</v>
      </c>
      <c r="AW492" t="s">
        <v>875</v>
      </c>
      <c r="AX492" t="s">
        <v>222</v>
      </c>
      <c r="BA492" s="57">
        <v>46316.333333333336</v>
      </c>
      <c r="BB492" t="s">
        <v>10243</v>
      </c>
      <c r="BC492">
        <v>2026</v>
      </c>
      <c r="BD492">
        <v>10</v>
      </c>
      <c r="BE492">
        <v>20</v>
      </c>
      <c r="BF492" s="6">
        <f t="shared" si="21"/>
        <v>46315</v>
      </c>
      <c r="BG492">
        <f t="shared" si="22"/>
        <v>-1.3333333333357587</v>
      </c>
      <c r="BH492" t="str">
        <f t="shared" si="23"/>
        <v>COMPLY</v>
      </c>
      <c r="BI492" t="str">
        <f>VLOOKUP(H492,Sheet2!$A$1:$B$270,2,FALSE)</f>
        <v>MADIUN</v>
      </c>
    </row>
    <row r="493" spans="1:61">
      <c r="A493">
        <v>492</v>
      </c>
      <c r="B493">
        <v>1002620505</v>
      </c>
      <c r="C493">
        <v>3</v>
      </c>
      <c r="D493" t="s">
        <v>38</v>
      </c>
      <c r="E493">
        <v>5</v>
      </c>
      <c r="F493" t="s">
        <v>92</v>
      </c>
      <c r="G493" t="s">
        <v>92</v>
      </c>
      <c r="H493" t="s">
        <v>301</v>
      </c>
      <c r="I493" t="s">
        <v>212</v>
      </c>
      <c r="J493" t="s">
        <v>213</v>
      </c>
      <c r="K493" t="s">
        <v>149</v>
      </c>
      <c r="M493" t="s">
        <v>76</v>
      </c>
      <c r="N493" t="s">
        <v>563</v>
      </c>
      <c r="O493" s="57">
        <v>46297.712476851855</v>
      </c>
      <c r="P493" s="57">
        <v>46299.687349537038</v>
      </c>
      <c r="Q493">
        <v>69383033</v>
      </c>
      <c r="S493">
        <v>152601215057</v>
      </c>
      <c r="T493" t="s">
        <v>1713</v>
      </c>
      <c r="U493" t="s">
        <v>1714</v>
      </c>
      <c r="V493" t="s">
        <v>1715</v>
      </c>
      <c r="Z493">
        <v>111.5468582</v>
      </c>
      <c r="AA493">
        <v>-7.6344409999999998</v>
      </c>
      <c r="AB493" t="s">
        <v>1716</v>
      </c>
      <c r="AC493" t="s">
        <v>284</v>
      </c>
      <c r="AL493" t="s">
        <v>217</v>
      </c>
      <c r="AM493" t="s">
        <v>1717</v>
      </c>
      <c r="AN493" t="s">
        <v>6</v>
      </c>
      <c r="AO493" s="57">
        <v>46063.716145833336</v>
      </c>
      <c r="AP493" s="57">
        <v>46299.333333333336</v>
      </c>
      <c r="AR493" t="s">
        <v>218</v>
      </c>
      <c r="AS493" t="s">
        <v>219</v>
      </c>
      <c r="AT493" t="s">
        <v>230</v>
      </c>
      <c r="AU493">
        <v>20261004</v>
      </c>
      <c r="AV493" t="s">
        <v>221</v>
      </c>
      <c r="AW493" t="s">
        <v>1718</v>
      </c>
      <c r="AX493" t="s">
        <v>222</v>
      </c>
      <c r="BA493" s="57">
        <v>46299.333333333336</v>
      </c>
      <c r="BB493" t="s">
        <v>1717</v>
      </c>
      <c r="BC493">
        <v>2026</v>
      </c>
      <c r="BD493">
        <v>10</v>
      </c>
      <c r="BE493">
        <v>4</v>
      </c>
      <c r="BF493" s="6">
        <f t="shared" si="21"/>
        <v>46299</v>
      </c>
      <c r="BG493">
        <f t="shared" si="22"/>
        <v>-0.33333333333575865</v>
      </c>
      <c r="BH493" t="str">
        <f t="shared" si="23"/>
        <v>COMPLY</v>
      </c>
      <c r="BI493" t="str">
        <f>VLOOKUP(H493,Sheet2!$A$1:$B$270,2,FALSE)</f>
        <v>MADIUN</v>
      </c>
    </row>
    <row r="494" spans="1:61">
      <c r="A494">
        <v>493</v>
      </c>
      <c r="B494">
        <v>1002634638</v>
      </c>
      <c r="C494">
        <v>3</v>
      </c>
      <c r="D494" t="s">
        <v>38</v>
      </c>
      <c r="E494">
        <v>5</v>
      </c>
      <c r="F494" t="s">
        <v>92</v>
      </c>
      <c r="G494" t="s">
        <v>92</v>
      </c>
      <c r="H494" t="s">
        <v>301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46308.464363425926</v>
      </c>
      <c r="P494" s="57">
        <v>46308.769085648149</v>
      </c>
      <c r="Q494">
        <v>69409236</v>
      </c>
      <c r="S494">
        <v>152601215182</v>
      </c>
      <c r="T494" t="s">
        <v>5899</v>
      </c>
      <c r="U494" t="s">
        <v>6655</v>
      </c>
      <c r="V494" t="s">
        <v>5900</v>
      </c>
      <c r="Z494">
        <v>111.51994603125701</v>
      </c>
      <c r="AA494">
        <v>-7.6258619147277003</v>
      </c>
      <c r="AB494" t="s">
        <v>5901</v>
      </c>
      <c r="AC494" t="s">
        <v>235</v>
      </c>
      <c r="AL494" t="s">
        <v>217</v>
      </c>
      <c r="AM494" t="s">
        <v>5902</v>
      </c>
      <c r="AN494" t="s">
        <v>6</v>
      </c>
      <c r="AO494" t="s">
        <v>5759</v>
      </c>
      <c r="AP494" s="57">
        <v>46310.625</v>
      </c>
      <c r="AR494" t="s">
        <v>218</v>
      </c>
      <c r="AS494" t="s">
        <v>219</v>
      </c>
      <c r="AT494" t="s">
        <v>230</v>
      </c>
      <c r="AU494">
        <v>20261013</v>
      </c>
      <c r="AV494" t="s">
        <v>221</v>
      </c>
      <c r="AW494" t="s">
        <v>883</v>
      </c>
      <c r="AX494" t="s">
        <v>222</v>
      </c>
      <c r="BA494" s="57">
        <v>46310.625</v>
      </c>
      <c r="BB494" t="s">
        <v>5902</v>
      </c>
      <c r="BC494">
        <v>2026</v>
      </c>
      <c r="BD494">
        <v>10</v>
      </c>
      <c r="BE494">
        <v>13</v>
      </c>
      <c r="BF494" s="6">
        <f t="shared" si="21"/>
        <v>46308</v>
      </c>
      <c r="BG494">
        <f t="shared" si="22"/>
        <v>-2.625</v>
      </c>
      <c r="BH494" t="str">
        <f t="shared" si="23"/>
        <v>COMPLY</v>
      </c>
      <c r="BI494" t="str">
        <f>VLOOKUP(H494,Sheet2!$A$1:$B$270,2,FALSE)</f>
        <v>MADIUN</v>
      </c>
    </row>
    <row r="495" spans="1:61">
      <c r="A495">
        <v>494</v>
      </c>
      <c r="B495">
        <v>1002640001</v>
      </c>
      <c r="C495">
        <v>3</v>
      </c>
      <c r="D495" t="s">
        <v>38</v>
      </c>
      <c r="E495">
        <v>5</v>
      </c>
      <c r="F495" t="s">
        <v>92</v>
      </c>
      <c r="G495" t="s">
        <v>92</v>
      </c>
      <c r="H495" t="s">
        <v>301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46311.506030092591</v>
      </c>
      <c r="P495" s="57">
        <v>46314.463402777779</v>
      </c>
      <c r="Q495">
        <v>69411411</v>
      </c>
      <c r="S495">
        <v>152601215185</v>
      </c>
      <c r="T495" t="s">
        <v>8366</v>
      </c>
      <c r="U495" t="s">
        <v>8367</v>
      </c>
      <c r="V495" t="s">
        <v>8368</v>
      </c>
      <c r="Z495">
        <v>111.528914</v>
      </c>
      <c r="AA495">
        <v>-7.6441600000000003</v>
      </c>
      <c r="AB495" t="s">
        <v>8369</v>
      </c>
      <c r="AC495" t="s">
        <v>235</v>
      </c>
      <c r="AL495" t="s">
        <v>217</v>
      </c>
      <c r="AM495" t="s">
        <v>8317</v>
      </c>
      <c r="AN495" t="s">
        <v>6</v>
      </c>
      <c r="AO495" t="s">
        <v>8176</v>
      </c>
      <c r="AP495" s="57">
        <v>46312.458333333336</v>
      </c>
      <c r="AR495" t="s">
        <v>218</v>
      </c>
      <c r="AS495" t="s">
        <v>219</v>
      </c>
      <c r="AT495" t="s">
        <v>230</v>
      </c>
      <c r="AU495">
        <v>20261019</v>
      </c>
      <c r="AV495" t="s">
        <v>221</v>
      </c>
      <c r="AW495" t="s">
        <v>880</v>
      </c>
      <c r="AX495" t="s">
        <v>222</v>
      </c>
      <c r="BA495" s="57">
        <v>46312.458333333336</v>
      </c>
      <c r="BB495" t="s">
        <v>8317</v>
      </c>
      <c r="BC495">
        <v>2026</v>
      </c>
      <c r="BD495">
        <v>10</v>
      </c>
      <c r="BE495">
        <v>19</v>
      </c>
      <c r="BF495" s="6">
        <f t="shared" si="21"/>
        <v>46314</v>
      </c>
      <c r="BG495">
        <f t="shared" si="22"/>
        <v>1.5416666666642413</v>
      </c>
      <c r="BH495" t="str">
        <f t="shared" si="23"/>
        <v>NOT COMPLY</v>
      </c>
      <c r="BI495" t="str">
        <f>VLOOKUP(H495,Sheet2!$A$1:$B$270,2,FALSE)</f>
        <v>MADIUN</v>
      </c>
    </row>
    <row r="496" spans="1:61">
      <c r="A496">
        <v>495</v>
      </c>
      <c r="B496">
        <v>1002641932</v>
      </c>
      <c r="C496">
        <v>3</v>
      </c>
      <c r="D496" t="s">
        <v>38</v>
      </c>
      <c r="E496">
        <v>5</v>
      </c>
      <c r="F496" t="s">
        <v>92</v>
      </c>
      <c r="G496" t="s">
        <v>92</v>
      </c>
      <c r="H496" t="s">
        <v>301</v>
      </c>
      <c r="I496" t="s">
        <v>212</v>
      </c>
      <c r="J496" t="s">
        <v>213</v>
      </c>
      <c r="K496" t="s">
        <v>149</v>
      </c>
      <c r="L496" t="s">
        <v>826</v>
      </c>
      <c r="M496" t="s">
        <v>76</v>
      </c>
      <c r="N496" t="s">
        <v>215</v>
      </c>
      <c r="O496" s="57">
        <v>46313.581006944441</v>
      </c>
      <c r="P496" s="57">
        <v>46314.685624999998</v>
      </c>
      <c r="Q496">
        <v>69412393</v>
      </c>
      <c r="R496">
        <v>3514108325</v>
      </c>
      <c r="S496">
        <v>152601215192</v>
      </c>
      <c r="T496" t="s">
        <v>8370</v>
      </c>
      <c r="U496" t="s">
        <v>8371</v>
      </c>
      <c r="V496" t="s">
        <v>8372</v>
      </c>
      <c r="Z496">
        <v>111.537454</v>
      </c>
      <c r="AA496">
        <v>-7.5942449999999999</v>
      </c>
      <c r="AB496" t="s">
        <v>8373</v>
      </c>
      <c r="AC496" t="s">
        <v>235</v>
      </c>
      <c r="AL496" t="s">
        <v>217</v>
      </c>
      <c r="AM496" t="s">
        <v>8374</v>
      </c>
      <c r="AN496" t="s">
        <v>6</v>
      </c>
      <c r="AO496" t="s">
        <v>8375</v>
      </c>
      <c r="AP496" s="57">
        <v>46314.458333333336</v>
      </c>
      <c r="AR496" t="s">
        <v>218</v>
      </c>
      <c r="AS496" t="s">
        <v>219</v>
      </c>
      <c r="AT496" t="s">
        <v>230</v>
      </c>
      <c r="AU496">
        <v>20261019</v>
      </c>
      <c r="AV496" t="s">
        <v>221</v>
      </c>
      <c r="AW496" t="s">
        <v>2852</v>
      </c>
      <c r="AX496" t="s">
        <v>222</v>
      </c>
      <c r="BA496" s="57">
        <v>46314.458333333336</v>
      </c>
      <c r="BB496" t="s">
        <v>8374</v>
      </c>
      <c r="BC496">
        <v>2026</v>
      </c>
      <c r="BD496">
        <v>10</v>
      </c>
      <c r="BE496">
        <v>19</v>
      </c>
      <c r="BF496" s="6">
        <f t="shared" si="21"/>
        <v>46314</v>
      </c>
      <c r="BG496">
        <f t="shared" si="22"/>
        <v>-0.45833333333575865</v>
      </c>
      <c r="BH496" t="str">
        <f t="shared" si="23"/>
        <v>COMPLY</v>
      </c>
      <c r="BI496" t="str">
        <f>VLOOKUP(H496,Sheet2!$A$1:$B$270,2,FALSE)</f>
        <v>MADIUN</v>
      </c>
    </row>
    <row r="497" spans="1:61">
      <c r="A497">
        <v>496</v>
      </c>
      <c r="B497">
        <v>1002633817</v>
      </c>
      <c r="C497">
        <v>3</v>
      </c>
      <c r="D497" t="s">
        <v>38</v>
      </c>
      <c r="E497">
        <v>5</v>
      </c>
      <c r="F497" t="s">
        <v>92</v>
      </c>
      <c r="G497" t="s">
        <v>92</v>
      </c>
      <c r="H497" t="s">
        <v>507</v>
      </c>
      <c r="I497" t="s">
        <v>212</v>
      </c>
      <c r="J497" t="s">
        <v>213</v>
      </c>
      <c r="K497" t="s">
        <v>149</v>
      </c>
      <c r="M497" t="s">
        <v>76</v>
      </c>
      <c r="N497" t="s">
        <v>215</v>
      </c>
      <c r="O497" s="57">
        <v>46307.784583333334</v>
      </c>
      <c r="P497" s="57">
        <v>46308.745104166665</v>
      </c>
      <c r="Q497">
        <v>69408963</v>
      </c>
      <c r="S497">
        <v>152601215178</v>
      </c>
      <c r="T497" t="s">
        <v>5903</v>
      </c>
      <c r="U497" t="s">
        <v>5904</v>
      </c>
      <c r="V497" t="s">
        <v>5905</v>
      </c>
      <c r="Z497">
        <v>111.502412514081</v>
      </c>
      <c r="AA497">
        <v>-7.6833893836841796</v>
      </c>
      <c r="AB497" t="s">
        <v>5906</v>
      </c>
      <c r="AC497" t="s">
        <v>229</v>
      </c>
      <c r="AL497" t="s">
        <v>217</v>
      </c>
      <c r="AM497" t="s">
        <v>5907</v>
      </c>
      <c r="AN497" t="s">
        <v>6</v>
      </c>
      <c r="AO497" s="57">
        <v>46366.78837962963</v>
      </c>
      <c r="AP497" s="57">
        <v>46309.333333333336</v>
      </c>
      <c r="AR497" t="s">
        <v>218</v>
      </c>
      <c r="AS497" t="s">
        <v>558</v>
      </c>
      <c r="AT497" t="s">
        <v>230</v>
      </c>
      <c r="AU497">
        <v>20261013</v>
      </c>
      <c r="AV497" t="s">
        <v>221</v>
      </c>
      <c r="AW497" t="s">
        <v>540</v>
      </c>
      <c r="AX497" t="s">
        <v>222</v>
      </c>
      <c r="BA497" s="57">
        <v>46309.333333333336</v>
      </c>
      <c r="BB497" t="s">
        <v>5907</v>
      </c>
      <c r="BC497">
        <v>2026</v>
      </c>
      <c r="BD497">
        <v>10</v>
      </c>
      <c r="BE497">
        <v>13</v>
      </c>
      <c r="BF497" s="6">
        <f t="shared" si="21"/>
        <v>46308</v>
      </c>
      <c r="BG497">
        <f t="shared" si="22"/>
        <v>-1.3333333333357587</v>
      </c>
      <c r="BH497" t="str">
        <f t="shared" si="23"/>
        <v>COMPLY</v>
      </c>
      <c r="BI497" t="str">
        <f>VLOOKUP(H497,Sheet2!$A$1:$B$270,2,FALSE)</f>
        <v>MADIUN</v>
      </c>
    </row>
    <row r="498" spans="1:61">
      <c r="A498">
        <v>497</v>
      </c>
      <c r="B498">
        <v>1002640774</v>
      </c>
      <c r="C498">
        <v>3</v>
      </c>
      <c r="D498" t="s">
        <v>38</v>
      </c>
      <c r="E498">
        <v>5</v>
      </c>
      <c r="F498" t="s">
        <v>92</v>
      </c>
      <c r="G498" t="s">
        <v>92</v>
      </c>
      <c r="H498" t="s">
        <v>507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46311.701851851853</v>
      </c>
      <c r="P498" s="57">
        <v>46312.696493055555</v>
      </c>
      <c r="Q498">
        <v>69411767</v>
      </c>
      <c r="S498">
        <v>152630205591</v>
      </c>
      <c r="T498" t="s">
        <v>8377</v>
      </c>
      <c r="U498" t="s">
        <v>8378</v>
      </c>
      <c r="V498" t="s">
        <v>8379</v>
      </c>
      <c r="Z498">
        <v>111.5304792</v>
      </c>
      <c r="AA498">
        <v>-7.7585177999999999</v>
      </c>
      <c r="AB498" t="s">
        <v>8380</v>
      </c>
      <c r="AC498" t="s">
        <v>235</v>
      </c>
      <c r="AL498" t="s">
        <v>217</v>
      </c>
      <c r="AM498" t="s">
        <v>8381</v>
      </c>
      <c r="AN498" t="s">
        <v>6</v>
      </c>
      <c r="AO498" t="s">
        <v>8359</v>
      </c>
      <c r="AP498" s="57">
        <v>46312.625</v>
      </c>
      <c r="AR498" t="s">
        <v>218</v>
      </c>
      <c r="AS498" t="s">
        <v>558</v>
      </c>
      <c r="AT498" t="s">
        <v>230</v>
      </c>
      <c r="AU498">
        <v>20261017</v>
      </c>
      <c r="AV498" t="s">
        <v>221</v>
      </c>
      <c r="AW498" t="s">
        <v>879</v>
      </c>
      <c r="AX498" t="s">
        <v>222</v>
      </c>
      <c r="BA498" s="57">
        <v>46312.625</v>
      </c>
      <c r="BB498" t="s">
        <v>8381</v>
      </c>
      <c r="BC498">
        <v>2026</v>
      </c>
      <c r="BD498">
        <v>10</v>
      </c>
      <c r="BE498">
        <v>17</v>
      </c>
      <c r="BF498" s="6">
        <f t="shared" si="21"/>
        <v>46312</v>
      </c>
      <c r="BG498">
        <f t="shared" si="22"/>
        <v>-0.625</v>
      </c>
      <c r="BH498" t="str">
        <f t="shared" si="23"/>
        <v>COMPLY</v>
      </c>
      <c r="BI498" t="str">
        <f>VLOOKUP(H498,Sheet2!$A$1:$B$270,2,FALSE)</f>
        <v>MADIUN</v>
      </c>
    </row>
    <row r="499" spans="1:61">
      <c r="A499">
        <v>498</v>
      </c>
      <c r="B499">
        <v>1002641386</v>
      </c>
      <c r="C499">
        <v>3</v>
      </c>
      <c r="D499" t="s">
        <v>38</v>
      </c>
      <c r="E499">
        <v>5</v>
      </c>
      <c r="F499" t="s">
        <v>92</v>
      </c>
      <c r="G499" t="s">
        <v>94</v>
      </c>
      <c r="H499" t="s">
        <v>455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46312.566435185188</v>
      </c>
      <c r="P499" s="57">
        <v>46313.555543981478</v>
      </c>
      <c r="Q499">
        <v>69412097</v>
      </c>
      <c r="S499">
        <v>152613205545</v>
      </c>
      <c r="T499" t="s">
        <v>8382</v>
      </c>
      <c r="U499" t="s">
        <v>8383</v>
      </c>
      <c r="V499" t="s">
        <v>8384</v>
      </c>
      <c r="Z499">
        <v>111.473707433605</v>
      </c>
      <c r="AA499">
        <v>-7.6827873531064803</v>
      </c>
      <c r="AB499" t="s">
        <v>8385</v>
      </c>
      <c r="AC499" t="s">
        <v>235</v>
      </c>
      <c r="AL499" t="s">
        <v>217</v>
      </c>
      <c r="AM499" t="s">
        <v>8386</v>
      </c>
      <c r="AN499" t="s">
        <v>6</v>
      </c>
      <c r="AO499" t="s">
        <v>8071</v>
      </c>
      <c r="AP499" s="57">
        <v>46313.458333333336</v>
      </c>
      <c r="AR499" t="s">
        <v>218</v>
      </c>
      <c r="AS499" t="s">
        <v>551</v>
      </c>
      <c r="AT499" t="s">
        <v>230</v>
      </c>
      <c r="AU499">
        <v>20261018</v>
      </c>
      <c r="AV499" t="s">
        <v>221</v>
      </c>
      <c r="AW499" t="s">
        <v>880</v>
      </c>
      <c r="AX499" t="s">
        <v>222</v>
      </c>
      <c r="BA499" s="57">
        <v>46313.458333333336</v>
      </c>
      <c r="BB499" t="s">
        <v>8386</v>
      </c>
      <c r="BC499">
        <v>2026</v>
      </c>
      <c r="BD499">
        <v>10</v>
      </c>
      <c r="BE499">
        <v>18</v>
      </c>
      <c r="BF499" s="6">
        <f t="shared" si="21"/>
        <v>46313</v>
      </c>
      <c r="BG499">
        <f t="shared" si="22"/>
        <v>-0.45833333333575865</v>
      </c>
      <c r="BH499" t="str">
        <f t="shared" si="23"/>
        <v>COMPLY</v>
      </c>
      <c r="BI499" t="str">
        <f>VLOOKUP(H499,Sheet2!$A$1:$B$270,2,FALSE)</f>
        <v>MADIUN</v>
      </c>
    </row>
    <row r="500" spans="1:61">
      <c r="A500">
        <v>499</v>
      </c>
      <c r="B500">
        <v>1002641089</v>
      </c>
      <c r="C500">
        <v>3</v>
      </c>
      <c r="D500" t="s">
        <v>38</v>
      </c>
      <c r="E500">
        <v>5</v>
      </c>
      <c r="F500" t="s">
        <v>92</v>
      </c>
      <c r="G500" t="s">
        <v>94</v>
      </c>
      <c r="H500" t="s">
        <v>455</v>
      </c>
      <c r="I500" t="s">
        <v>212</v>
      </c>
      <c r="J500" t="s">
        <v>213</v>
      </c>
      <c r="K500" t="s">
        <v>149</v>
      </c>
      <c r="L500" t="s">
        <v>214</v>
      </c>
      <c r="M500" t="s">
        <v>1625</v>
      </c>
      <c r="N500" t="s">
        <v>215</v>
      </c>
      <c r="O500" s="57">
        <v>46312.368518518517</v>
      </c>
      <c r="P500" s="57">
        <v>46315.878692129627</v>
      </c>
      <c r="Q500">
        <v>69411889</v>
      </c>
      <c r="S500">
        <v>152613205544</v>
      </c>
      <c r="T500" t="s">
        <v>8387</v>
      </c>
      <c r="U500" t="s">
        <v>8388</v>
      </c>
      <c r="V500" t="s">
        <v>8389</v>
      </c>
      <c r="Z500">
        <v>111.415953</v>
      </c>
      <c r="AA500">
        <v>-7.7285940000000002</v>
      </c>
      <c r="AB500" t="s">
        <v>8390</v>
      </c>
      <c r="AC500" t="s">
        <v>235</v>
      </c>
      <c r="AL500" t="s">
        <v>217</v>
      </c>
      <c r="AM500" t="s">
        <v>8391</v>
      </c>
      <c r="AN500" t="s">
        <v>6</v>
      </c>
      <c r="AO500" t="s">
        <v>8141</v>
      </c>
      <c r="AP500" s="57">
        <v>46315.625</v>
      </c>
      <c r="AR500" t="s">
        <v>12</v>
      </c>
      <c r="AS500" t="s">
        <v>551</v>
      </c>
      <c r="AT500" t="s">
        <v>230</v>
      </c>
      <c r="AV500" t="s">
        <v>1626</v>
      </c>
      <c r="AW500" t="s">
        <v>876</v>
      </c>
      <c r="AX500" t="s">
        <v>222</v>
      </c>
      <c r="AZ500" t="s">
        <v>1626</v>
      </c>
      <c r="BA500" s="57">
        <v>46315.625</v>
      </c>
      <c r="BB500" t="s">
        <v>8391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str">
        <f>VLOOKUP(H500,Sheet2!$A$1:$B$270,2,FALSE)</f>
        <v>MADIUN</v>
      </c>
    </row>
    <row r="501" spans="1:61">
      <c r="A501">
        <v>500</v>
      </c>
      <c r="B501">
        <v>1002645030</v>
      </c>
      <c r="C501">
        <v>3</v>
      </c>
      <c r="D501" t="s">
        <v>38</v>
      </c>
      <c r="E501">
        <v>5</v>
      </c>
      <c r="F501" t="s">
        <v>92</v>
      </c>
      <c r="G501" t="s">
        <v>94</v>
      </c>
      <c r="H501" t="s">
        <v>328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46315.449826388889</v>
      </c>
      <c r="P501" s="57">
        <v>46316.451944444445</v>
      </c>
      <c r="Q501">
        <v>69413578</v>
      </c>
      <c r="S501">
        <v>152603217004</v>
      </c>
      <c r="T501" t="s">
        <v>10271</v>
      </c>
      <c r="U501" t="s">
        <v>10272</v>
      </c>
      <c r="V501" t="s">
        <v>10273</v>
      </c>
      <c r="Z501">
        <v>111.32499199999999</v>
      </c>
      <c r="AA501">
        <v>-7.676272</v>
      </c>
      <c r="AB501" t="s">
        <v>10274</v>
      </c>
      <c r="AC501" t="s">
        <v>235</v>
      </c>
      <c r="AL501" t="s">
        <v>217</v>
      </c>
      <c r="AM501" t="s">
        <v>10104</v>
      </c>
      <c r="AN501" t="s">
        <v>6</v>
      </c>
      <c r="AO501" t="s">
        <v>10105</v>
      </c>
      <c r="AP501" s="57">
        <v>46316.333333333336</v>
      </c>
      <c r="AR501" t="s">
        <v>218</v>
      </c>
      <c r="AS501" t="s">
        <v>551</v>
      </c>
      <c r="AT501" t="s">
        <v>230</v>
      </c>
      <c r="AU501">
        <v>20261021</v>
      </c>
      <c r="AV501" t="s">
        <v>221</v>
      </c>
      <c r="AW501" t="s">
        <v>879</v>
      </c>
      <c r="AX501" t="s">
        <v>222</v>
      </c>
      <c r="BA501" s="57">
        <v>46316.333333333336</v>
      </c>
      <c r="BB501" t="s">
        <v>10104</v>
      </c>
      <c r="BC501">
        <v>2026</v>
      </c>
      <c r="BD501">
        <v>10</v>
      </c>
      <c r="BE501">
        <v>21</v>
      </c>
      <c r="BF501" s="6">
        <f t="shared" si="21"/>
        <v>46316</v>
      </c>
      <c r="BG501">
        <f t="shared" si="22"/>
        <v>-0.33333333333575865</v>
      </c>
      <c r="BH501" t="str">
        <f t="shared" si="23"/>
        <v>COMPLY</v>
      </c>
      <c r="BI501" t="str">
        <f>VLOOKUP(H501,Sheet2!$A$1:$B$270,2,FALSE)</f>
        <v>MADIUN</v>
      </c>
    </row>
    <row r="502" spans="1:61">
      <c r="A502">
        <v>501</v>
      </c>
      <c r="B502">
        <v>1002633853</v>
      </c>
      <c r="C502">
        <v>3</v>
      </c>
      <c r="D502" t="s">
        <v>38</v>
      </c>
      <c r="E502">
        <v>5</v>
      </c>
      <c r="F502" t="s">
        <v>92</v>
      </c>
      <c r="G502" t="s">
        <v>92</v>
      </c>
      <c r="H502" t="s">
        <v>253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46307.806006944447</v>
      </c>
      <c r="P502" s="57">
        <v>46309.571527777778</v>
      </c>
      <c r="Q502">
        <v>69408980</v>
      </c>
      <c r="S502">
        <v>152631208043</v>
      </c>
      <c r="T502" t="s">
        <v>5908</v>
      </c>
      <c r="U502" t="s">
        <v>5909</v>
      </c>
      <c r="V502" t="s">
        <v>5910</v>
      </c>
      <c r="Z502">
        <v>111.428173</v>
      </c>
      <c r="AA502">
        <v>-7.5597190000000003</v>
      </c>
      <c r="AB502" t="s">
        <v>5911</v>
      </c>
      <c r="AC502" t="s">
        <v>235</v>
      </c>
      <c r="AL502" t="s">
        <v>217</v>
      </c>
      <c r="AM502" t="s">
        <v>5912</v>
      </c>
      <c r="AN502" t="s">
        <v>6</v>
      </c>
      <c r="AO502" s="57">
        <v>46366.809108796297</v>
      </c>
      <c r="AP502" s="57">
        <v>46309.333333333336</v>
      </c>
      <c r="AR502" t="s">
        <v>218</v>
      </c>
      <c r="AS502" t="s">
        <v>558</v>
      </c>
      <c r="AT502" t="s">
        <v>230</v>
      </c>
      <c r="AU502">
        <v>20261014</v>
      </c>
      <c r="AV502" t="s">
        <v>221</v>
      </c>
      <c r="AW502" t="s">
        <v>877</v>
      </c>
      <c r="AX502" t="s">
        <v>222</v>
      </c>
      <c r="BA502" s="57">
        <v>46309.333333333336</v>
      </c>
      <c r="BB502" t="s">
        <v>5912</v>
      </c>
      <c r="BC502">
        <v>2026</v>
      </c>
      <c r="BD502">
        <v>10</v>
      </c>
      <c r="BE502">
        <v>14</v>
      </c>
      <c r="BF502" s="6">
        <f t="shared" si="21"/>
        <v>46309</v>
      </c>
      <c r="BG502">
        <f t="shared" si="22"/>
        <v>-0.33333333333575865</v>
      </c>
      <c r="BH502" t="str">
        <f t="shared" si="23"/>
        <v>COMPLY</v>
      </c>
      <c r="BI502" t="str">
        <f>VLOOKUP(H502,Sheet2!$A$1:$B$270,2,FALSE)</f>
        <v>MADIUN</v>
      </c>
    </row>
    <row r="503" spans="1:61">
      <c r="A503">
        <v>502</v>
      </c>
      <c r="B503">
        <v>1002636529</v>
      </c>
      <c r="C503">
        <v>3</v>
      </c>
      <c r="D503" t="s">
        <v>38</v>
      </c>
      <c r="E503">
        <v>5</v>
      </c>
      <c r="F503" t="s">
        <v>92</v>
      </c>
      <c r="G503" t="s">
        <v>94</v>
      </c>
      <c r="H503" t="s">
        <v>440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46309.48170138889</v>
      </c>
      <c r="P503" s="57">
        <v>46311.914687500001</v>
      </c>
      <c r="Q503">
        <v>69410025</v>
      </c>
      <c r="S503">
        <v>152635205102</v>
      </c>
      <c r="T503" t="s">
        <v>6955</v>
      </c>
      <c r="U503" t="s">
        <v>6956</v>
      </c>
      <c r="V503" t="s">
        <v>6957</v>
      </c>
      <c r="Z503">
        <v>111.25643599999999</v>
      </c>
      <c r="AA503">
        <v>-7.5186900999999997</v>
      </c>
      <c r="AB503" t="s">
        <v>6958</v>
      </c>
      <c r="AC503" t="s">
        <v>235</v>
      </c>
      <c r="AL503" t="s">
        <v>217</v>
      </c>
      <c r="AM503" t="s">
        <v>6959</v>
      </c>
      <c r="AN503" t="s">
        <v>6</v>
      </c>
      <c r="AO503" t="s">
        <v>6933</v>
      </c>
      <c r="AP503" s="57">
        <v>46310.333333333336</v>
      </c>
      <c r="AQ503" t="s">
        <v>841</v>
      </c>
      <c r="AR503" t="s">
        <v>218</v>
      </c>
      <c r="AS503" t="s">
        <v>219</v>
      </c>
      <c r="AT503" t="s">
        <v>230</v>
      </c>
      <c r="AU503">
        <v>20261016</v>
      </c>
      <c r="AV503" t="s">
        <v>221</v>
      </c>
      <c r="AW503" t="s">
        <v>877</v>
      </c>
      <c r="AX503" t="s">
        <v>222</v>
      </c>
      <c r="BA503" s="57">
        <v>46310.333333333336</v>
      </c>
      <c r="BB503" t="s">
        <v>6959</v>
      </c>
      <c r="BC503">
        <v>2026</v>
      </c>
      <c r="BD503">
        <v>10</v>
      </c>
      <c r="BE503">
        <v>16</v>
      </c>
      <c r="BF503" s="6">
        <f t="shared" si="21"/>
        <v>46311</v>
      </c>
      <c r="BG503">
        <f t="shared" si="22"/>
        <v>0.66666666666424135</v>
      </c>
      <c r="BH503" t="str">
        <f t="shared" si="23"/>
        <v>COMPLY</v>
      </c>
      <c r="BI503" t="str">
        <f>VLOOKUP(H503,Sheet2!$A$1:$B$270,2,FALSE)</f>
        <v>MADIUN</v>
      </c>
    </row>
    <row r="504" spans="1:61">
      <c r="A504">
        <v>503</v>
      </c>
      <c r="B504">
        <v>1002641661</v>
      </c>
      <c r="C504">
        <v>3</v>
      </c>
      <c r="D504" t="s">
        <v>38</v>
      </c>
      <c r="E504">
        <v>5</v>
      </c>
      <c r="F504" t="s">
        <v>92</v>
      </c>
      <c r="G504" t="s">
        <v>94</v>
      </c>
      <c r="H504" t="s">
        <v>440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46312.784490740742</v>
      </c>
      <c r="P504" s="57">
        <v>46314.584479166668</v>
      </c>
      <c r="Q504">
        <v>69412249</v>
      </c>
      <c r="S504">
        <v>152635205104</v>
      </c>
      <c r="T504" t="s">
        <v>8393</v>
      </c>
      <c r="U504" t="s">
        <v>8394</v>
      </c>
      <c r="V504" t="s">
        <v>8395</v>
      </c>
      <c r="Z504">
        <v>111.1677562</v>
      </c>
      <c r="AA504">
        <v>-7.5083519000000001</v>
      </c>
      <c r="AB504" t="s">
        <v>8396</v>
      </c>
      <c r="AC504" t="s">
        <v>235</v>
      </c>
      <c r="AL504" t="s">
        <v>217</v>
      </c>
      <c r="AM504" t="s">
        <v>8397</v>
      </c>
      <c r="AN504" t="s">
        <v>6</v>
      </c>
      <c r="AO504" t="s">
        <v>8180</v>
      </c>
      <c r="AP504" s="57">
        <v>46314.333333333336</v>
      </c>
      <c r="AR504" t="s">
        <v>218</v>
      </c>
      <c r="AS504" t="s">
        <v>219</v>
      </c>
      <c r="AT504" t="s">
        <v>230</v>
      </c>
      <c r="AU504">
        <v>20261019</v>
      </c>
      <c r="AV504" t="s">
        <v>221</v>
      </c>
      <c r="AW504" t="s">
        <v>3139</v>
      </c>
      <c r="AX504" t="s">
        <v>222</v>
      </c>
      <c r="BA504" s="57">
        <v>46314.333333333336</v>
      </c>
      <c r="BB504" t="s">
        <v>8397</v>
      </c>
      <c r="BC504">
        <v>2026</v>
      </c>
      <c r="BD504">
        <v>10</v>
      </c>
      <c r="BE504">
        <v>19</v>
      </c>
      <c r="BF504" s="6">
        <f t="shared" si="21"/>
        <v>46314</v>
      </c>
      <c r="BG504">
        <f t="shared" si="22"/>
        <v>-0.33333333333575865</v>
      </c>
      <c r="BH504" t="str">
        <f t="shared" si="23"/>
        <v>COMPLY</v>
      </c>
      <c r="BI504" t="str">
        <f>VLOOKUP(H504,Sheet2!$A$1:$B$270,2,FALSE)</f>
        <v>MADIUN</v>
      </c>
    </row>
    <row r="505" spans="1:61">
      <c r="A505">
        <v>504</v>
      </c>
      <c r="B505">
        <v>1002617598</v>
      </c>
      <c r="C505">
        <v>3</v>
      </c>
      <c r="D505" t="s">
        <v>38</v>
      </c>
      <c r="E505">
        <v>5</v>
      </c>
      <c r="F505" t="s">
        <v>92</v>
      </c>
      <c r="G505" t="s">
        <v>94</v>
      </c>
      <c r="H505" t="s">
        <v>426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46296.478229166663</v>
      </c>
      <c r="P505" s="57">
        <v>46296.650775462964</v>
      </c>
      <c r="Q505">
        <v>69402248</v>
      </c>
      <c r="S505">
        <v>152636207600</v>
      </c>
      <c r="T505" t="s">
        <v>1026</v>
      </c>
      <c r="U505" t="s">
        <v>1027</v>
      </c>
      <c r="V505" t="s">
        <v>1028</v>
      </c>
      <c r="Z505">
        <v>111.556056590195</v>
      </c>
      <c r="AA505">
        <v>-7.4355288236971404</v>
      </c>
      <c r="AB505" t="s">
        <v>1029</v>
      </c>
      <c r="AC505" t="s">
        <v>235</v>
      </c>
      <c r="AL505" t="s">
        <v>217</v>
      </c>
      <c r="AM505" t="s">
        <v>1030</v>
      </c>
      <c r="AN505" t="s">
        <v>6</v>
      </c>
      <c r="AO505" s="57">
        <v>46032.486342592594</v>
      </c>
      <c r="AP505" s="57">
        <v>46297.333333333336</v>
      </c>
      <c r="AR505" t="s">
        <v>218</v>
      </c>
      <c r="AS505" t="s">
        <v>219</v>
      </c>
      <c r="AT505" t="s">
        <v>230</v>
      </c>
      <c r="AU505">
        <v>20261001</v>
      </c>
      <c r="AV505" t="s">
        <v>221</v>
      </c>
      <c r="AW505" t="s">
        <v>879</v>
      </c>
      <c r="AX505" t="s">
        <v>222</v>
      </c>
      <c r="BA505" s="57">
        <v>46297.333333333336</v>
      </c>
      <c r="BB505" t="s">
        <v>1030</v>
      </c>
      <c r="BC505">
        <v>2026</v>
      </c>
      <c r="BD505">
        <v>10</v>
      </c>
      <c r="BE505">
        <v>1</v>
      </c>
      <c r="BF505" s="6">
        <f t="shared" si="21"/>
        <v>46296</v>
      </c>
      <c r="BG505">
        <f t="shared" si="22"/>
        <v>-1.3333333333357587</v>
      </c>
      <c r="BH505" t="str">
        <f t="shared" si="23"/>
        <v>COMPLY</v>
      </c>
      <c r="BI505" t="str">
        <f>VLOOKUP(H505,Sheet2!$A$1:$B$270,2,FALSE)</f>
        <v>MADIUN</v>
      </c>
    </row>
    <row r="506" spans="1:61">
      <c r="A506">
        <v>505</v>
      </c>
      <c r="B506">
        <v>1002630552</v>
      </c>
      <c r="C506">
        <v>3</v>
      </c>
      <c r="D506" t="s">
        <v>38</v>
      </c>
      <c r="E506">
        <v>5</v>
      </c>
      <c r="F506" t="s">
        <v>92</v>
      </c>
      <c r="G506" t="s">
        <v>94</v>
      </c>
      <c r="H506" t="s">
        <v>426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46304.801099537035</v>
      </c>
      <c r="P506" s="57">
        <v>46305.449212962965</v>
      </c>
      <c r="Q506">
        <v>69407692</v>
      </c>
      <c r="S506">
        <v>152636207424</v>
      </c>
      <c r="T506" t="s">
        <v>5037</v>
      </c>
      <c r="U506" t="s">
        <v>5038</v>
      </c>
      <c r="V506" t="s">
        <v>5039</v>
      </c>
      <c r="Z506">
        <v>111.565589</v>
      </c>
      <c r="AA506">
        <v>-7.39208</v>
      </c>
      <c r="AB506" t="s">
        <v>5040</v>
      </c>
      <c r="AC506" t="s">
        <v>235</v>
      </c>
      <c r="AL506" t="s">
        <v>217</v>
      </c>
      <c r="AM506" t="s">
        <v>5041</v>
      </c>
      <c r="AN506" t="s">
        <v>6</v>
      </c>
      <c r="AO506" s="57">
        <v>46275.809467592589</v>
      </c>
      <c r="AP506" s="57">
        <v>46306.333333333336</v>
      </c>
      <c r="AR506" t="s">
        <v>218</v>
      </c>
      <c r="AS506" t="s">
        <v>219</v>
      </c>
      <c r="AT506" t="s">
        <v>220</v>
      </c>
      <c r="AU506">
        <v>20261010</v>
      </c>
      <c r="AV506" t="s">
        <v>221</v>
      </c>
      <c r="AW506" t="s">
        <v>5042</v>
      </c>
      <c r="AX506" t="s">
        <v>222</v>
      </c>
      <c r="BA506" s="57">
        <v>46306.333333333336</v>
      </c>
      <c r="BB506" t="s">
        <v>5041</v>
      </c>
      <c r="BC506">
        <v>2026</v>
      </c>
      <c r="BD506">
        <v>10</v>
      </c>
      <c r="BE506">
        <v>10</v>
      </c>
      <c r="BF506" s="6">
        <f t="shared" si="21"/>
        <v>46305</v>
      </c>
      <c r="BG506">
        <f t="shared" si="22"/>
        <v>-1.3333333333357587</v>
      </c>
      <c r="BH506" t="str">
        <f t="shared" si="23"/>
        <v>COMPLY</v>
      </c>
      <c r="BI506" t="str">
        <f>VLOOKUP(H506,Sheet2!$A$1:$B$270,2,FALSE)</f>
        <v>MADIUN</v>
      </c>
    </row>
    <row r="507" spans="1:61">
      <c r="A507">
        <v>506</v>
      </c>
      <c r="B507">
        <v>1002622112</v>
      </c>
      <c r="C507">
        <v>3</v>
      </c>
      <c r="D507" t="s">
        <v>38</v>
      </c>
      <c r="E507">
        <v>5</v>
      </c>
      <c r="F507" t="s">
        <v>92</v>
      </c>
      <c r="G507" t="s">
        <v>94</v>
      </c>
      <c r="H507" t="s">
        <v>450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46300.46435185185</v>
      </c>
      <c r="P507" s="57">
        <v>46302.64570601852</v>
      </c>
      <c r="Q507">
        <v>69404217</v>
      </c>
      <c r="S507">
        <v>152605224924</v>
      </c>
      <c r="T507" t="s">
        <v>2638</v>
      </c>
      <c r="U507" t="s">
        <v>2639</v>
      </c>
      <c r="V507" t="s">
        <v>2640</v>
      </c>
      <c r="Z507">
        <v>111.443057</v>
      </c>
      <c r="AA507">
        <v>-7.410819</v>
      </c>
      <c r="AB507" t="s">
        <v>2641</v>
      </c>
      <c r="AC507" t="s">
        <v>235</v>
      </c>
      <c r="AL507" t="s">
        <v>217</v>
      </c>
      <c r="AM507" t="s">
        <v>2631</v>
      </c>
      <c r="AN507" t="s">
        <v>6</v>
      </c>
      <c r="AO507" s="57">
        <v>46152.486157407409</v>
      </c>
      <c r="AP507" s="57">
        <v>46301.333333333336</v>
      </c>
      <c r="AR507" t="s">
        <v>218</v>
      </c>
      <c r="AS507" t="s">
        <v>219</v>
      </c>
      <c r="AT507" t="s">
        <v>230</v>
      </c>
      <c r="AU507">
        <v>20261007</v>
      </c>
      <c r="AV507" t="s">
        <v>221</v>
      </c>
      <c r="AW507" t="s">
        <v>2626</v>
      </c>
      <c r="AX507" t="s">
        <v>222</v>
      </c>
      <c r="BA507" s="57">
        <v>46301.333333333336</v>
      </c>
      <c r="BB507" t="s">
        <v>2631</v>
      </c>
      <c r="BC507">
        <v>2026</v>
      </c>
      <c r="BD507">
        <v>10</v>
      </c>
      <c r="BE507">
        <v>7</v>
      </c>
      <c r="BF507" s="6">
        <f t="shared" si="21"/>
        <v>46302</v>
      </c>
      <c r="BG507">
        <f t="shared" si="22"/>
        <v>0.66666666666424135</v>
      </c>
      <c r="BH507" t="str">
        <f t="shared" si="23"/>
        <v>COMPLY</v>
      </c>
      <c r="BI507" t="str">
        <f>VLOOKUP(H507,Sheet2!$A$1:$B$270,2,FALSE)</f>
        <v>MADIUN</v>
      </c>
    </row>
    <row r="508" spans="1:61">
      <c r="A508">
        <v>507</v>
      </c>
      <c r="B508">
        <v>1002630811</v>
      </c>
      <c r="C508">
        <v>3</v>
      </c>
      <c r="D508" t="s">
        <v>38</v>
      </c>
      <c r="E508">
        <v>5</v>
      </c>
      <c r="F508" t="s">
        <v>92</v>
      </c>
      <c r="G508" t="s">
        <v>94</v>
      </c>
      <c r="H508" t="s">
        <v>450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46305.485115740739</v>
      </c>
      <c r="P508" s="57">
        <v>46306.569490740738</v>
      </c>
      <c r="Q508">
        <v>69407821</v>
      </c>
      <c r="S508">
        <v>152605224927</v>
      </c>
      <c r="T508" t="s">
        <v>5043</v>
      </c>
      <c r="U508" t="s">
        <v>5044</v>
      </c>
      <c r="V508" t="s">
        <v>5045</v>
      </c>
      <c r="Z508">
        <v>111.431506</v>
      </c>
      <c r="AA508">
        <v>-7.4699439999999999</v>
      </c>
      <c r="AB508" t="s">
        <v>5046</v>
      </c>
      <c r="AC508" t="s">
        <v>235</v>
      </c>
      <c r="AL508" t="s">
        <v>217</v>
      </c>
      <c r="AM508" t="s">
        <v>5047</v>
      </c>
      <c r="AN508" t="s">
        <v>6</v>
      </c>
      <c r="AO508" s="57">
        <v>46305.486180555556</v>
      </c>
      <c r="AP508" s="57">
        <v>46306.333333333336</v>
      </c>
      <c r="AR508" t="s">
        <v>218</v>
      </c>
      <c r="AS508" t="s">
        <v>219</v>
      </c>
      <c r="AT508" t="s">
        <v>230</v>
      </c>
      <c r="AU508">
        <v>20261011</v>
      </c>
      <c r="AV508" t="s">
        <v>221</v>
      </c>
      <c r="AW508" t="s">
        <v>877</v>
      </c>
      <c r="AX508" t="s">
        <v>222</v>
      </c>
      <c r="BA508" s="57">
        <v>46306.333333333336</v>
      </c>
      <c r="BB508" t="s">
        <v>5047</v>
      </c>
      <c r="BC508">
        <v>2026</v>
      </c>
      <c r="BD508">
        <v>10</v>
      </c>
      <c r="BE508">
        <v>11</v>
      </c>
      <c r="BF508" s="6">
        <f t="shared" si="21"/>
        <v>46306</v>
      </c>
      <c r="BG508">
        <f t="shared" si="22"/>
        <v>-0.33333333333575865</v>
      </c>
      <c r="BH508" t="str">
        <f t="shared" si="23"/>
        <v>COMPLY</v>
      </c>
      <c r="BI508" t="str">
        <f>VLOOKUP(H508,Sheet2!$A$1:$B$270,2,FALSE)</f>
        <v>MADIUN</v>
      </c>
    </row>
    <row r="509" spans="1:61">
      <c r="A509">
        <v>508</v>
      </c>
      <c r="B509">
        <v>1002638864</v>
      </c>
      <c r="C509">
        <v>3</v>
      </c>
      <c r="D509" t="s">
        <v>38</v>
      </c>
      <c r="E509">
        <v>5</v>
      </c>
      <c r="F509" t="s">
        <v>92</v>
      </c>
      <c r="G509" t="s">
        <v>94</v>
      </c>
      <c r="H509" t="s">
        <v>450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46310.632418981484</v>
      </c>
      <c r="P509" s="57">
        <v>46312.593333333331</v>
      </c>
      <c r="Q509">
        <v>69410966</v>
      </c>
      <c r="S509">
        <v>152605224210</v>
      </c>
      <c r="T509" t="s">
        <v>7542</v>
      </c>
      <c r="U509" t="s">
        <v>7543</v>
      </c>
      <c r="V509" t="s">
        <v>7544</v>
      </c>
      <c r="Z509">
        <v>111.42962414956899</v>
      </c>
      <c r="AA509">
        <v>-7.4026803557039802</v>
      </c>
      <c r="AB509" t="s">
        <v>7545</v>
      </c>
      <c r="AC509" t="s">
        <v>235</v>
      </c>
      <c r="AL509" t="s">
        <v>217</v>
      </c>
      <c r="AM509" t="s">
        <v>7546</v>
      </c>
      <c r="AN509" t="s">
        <v>6</v>
      </c>
      <c r="AO509" t="s">
        <v>7547</v>
      </c>
      <c r="AP509" s="57">
        <v>46311.625</v>
      </c>
      <c r="AR509" t="s">
        <v>218</v>
      </c>
      <c r="AS509" t="s">
        <v>219</v>
      </c>
      <c r="AT509" t="s">
        <v>230</v>
      </c>
      <c r="AU509">
        <v>20261017</v>
      </c>
      <c r="AV509" t="s">
        <v>221</v>
      </c>
      <c r="AW509" t="s">
        <v>875</v>
      </c>
      <c r="AX509" t="s">
        <v>222</v>
      </c>
      <c r="BA509" s="57">
        <v>46311.625</v>
      </c>
      <c r="BB509" t="s">
        <v>7546</v>
      </c>
      <c r="BC509">
        <v>2026</v>
      </c>
      <c r="BD509">
        <v>10</v>
      </c>
      <c r="BE509">
        <v>17</v>
      </c>
      <c r="BF509" s="6">
        <f t="shared" si="21"/>
        <v>46312</v>
      </c>
      <c r="BG509">
        <f t="shared" si="22"/>
        <v>0.375</v>
      </c>
      <c r="BH509" t="str">
        <f t="shared" si="23"/>
        <v>COMPLY</v>
      </c>
      <c r="BI509" t="str">
        <f>VLOOKUP(H509,Sheet2!$A$1:$B$270,2,FALSE)</f>
        <v>MADIUN</v>
      </c>
    </row>
    <row r="510" spans="1:61">
      <c r="A510">
        <v>509</v>
      </c>
      <c r="B510">
        <v>1002624139</v>
      </c>
      <c r="C510">
        <v>3</v>
      </c>
      <c r="D510" t="s">
        <v>38</v>
      </c>
      <c r="E510">
        <v>5</v>
      </c>
      <c r="F510" t="s">
        <v>92</v>
      </c>
      <c r="G510" t="s">
        <v>94</v>
      </c>
      <c r="H510" t="s">
        <v>464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46301.508032407408</v>
      </c>
      <c r="P510" s="57">
        <v>46302.481354166666</v>
      </c>
      <c r="Q510">
        <v>69404965</v>
      </c>
      <c r="R510" t="s">
        <v>3787</v>
      </c>
      <c r="S510">
        <v>-152634206085</v>
      </c>
      <c r="T510" t="s">
        <v>3257</v>
      </c>
      <c r="U510" t="s">
        <v>3258</v>
      </c>
      <c r="V510" t="s">
        <v>3259</v>
      </c>
      <c r="Z510">
        <v>111.3023161</v>
      </c>
      <c r="AA510">
        <v>-7.4261039000000002</v>
      </c>
      <c r="AB510" t="s">
        <v>3260</v>
      </c>
      <c r="AC510" t="s">
        <v>235</v>
      </c>
      <c r="AL510" t="s">
        <v>217</v>
      </c>
      <c r="AM510" t="s">
        <v>3261</v>
      </c>
      <c r="AN510" t="s">
        <v>6</v>
      </c>
      <c r="AO510" s="57">
        <v>46183.517812500002</v>
      </c>
      <c r="AP510" s="57">
        <v>46302.458333333336</v>
      </c>
      <c r="AR510" t="s">
        <v>218</v>
      </c>
      <c r="AS510" t="s">
        <v>219</v>
      </c>
      <c r="AT510" t="s">
        <v>230</v>
      </c>
      <c r="AU510">
        <v>20261007</v>
      </c>
      <c r="AV510" t="s">
        <v>221</v>
      </c>
      <c r="AW510" t="s">
        <v>880</v>
      </c>
      <c r="AX510" t="s">
        <v>222</v>
      </c>
      <c r="BA510" s="57">
        <v>46302.458333333336</v>
      </c>
      <c r="BB510" t="s">
        <v>3261</v>
      </c>
      <c r="BC510">
        <v>2026</v>
      </c>
      <c r="BD510">
        <v>10</v>
      </c>
      <c r="BE510">
        <v>7</v>
      </c>
      <c r="BF510" s="6">
        <f t="shared" si="21"/>
        <v>46302</v>
      </c>
      <c r="BG510">
        <f t="shared" si="22"/>
        <v>-0.45833333333575865</v>
      </c>
      <c r="BH510" t="str">
        <f t="shared" si="23"/>
        <v>COMPLY</v>
      </c>
      <c r="BI510" t="str">
        <f>VLOOKUP(H510,Sheet2!$A$1:$B$270,2,FALSE)</f>
        <v>MADIUN</v>
      </c>
    </row>
    <row r="511" spans="1:61">
      <c r="A511">
        <v>510</v>
      </c>
      <c r="B511">
        <v>1002631053</v>
      </c>
      <c r="C511">
        <v>3</v>
      </c>
      <c r="D511" t="s">
        <v>38</v>
      </c>
      <c r="E511">
        <v>5</v>
      </c>
      <c r="F511" t="s">
        <v>92</v>
      </c>
      <c r="G511" t="s">
        <v>94</v>
      </c>
      <c r="H511" t="s">
        <v>464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46305.65525462963</v>
      </c>
      <c r="P511" s="57">
        <v>46306.644976851851</v>
      </c>
      <c r="Q511">
        <v>69407964</v>
      </c>
      <c r="S511">
        <v>152634206623</v>
      </c>
      <c r="T511" t="s">
        <v>5048</v>
      </c>
      <c r="U511" t="s">
        <v>5049</v>
      </c>
      <c r="V511" t="s">
        <v>5050</v>
      </c>
      <c r="Z511">
        <v>111.304017104634</v>
      </c>
      <c r="AA511">
        <v>-7.4239457766072299</v>
      </c>
      <c r="AB511" t="s">
        <v>5051</v>
      </c>
      <c r="AC511" t="s">
        <v>235</v>
      </c>
      <c r="AL511" t="s">
        <v>217</v>
      </c>
      <c r="AM511" t="s">
        <v>5052</v>
      </c>
      <c r="AN511" t="s">
        <v>6</v>
      </c>
      <c r="AO511" s="57">
        <v>46305.684120370373</v>
      </c>
      <c r="AP511" s="57">
        <v>46307.333333333336</v>
      </c>
      <c r="AR511" t="s">
        <v>218</v>
      </c>
      <c r="AS511" t="s">
        <v>219</v>
      </c>
      <c r="AT511" t="s">
        <v>230</v>
      </c>
      <c r="AU511">
        <v>20261011</v>
      </c>
      <c r="AV511" t="s">
        <v>221</v>
      </c>
      <c r="AW511" t="s">
        <v>923</v>
      </c>
      <c r="AX511" t="s">
        <v>222</v>
      </c>
      <c r="BA511" s="57">
        <v>46307.333333333336</v>
      </c>
      <c r="BB511" t="s">
        <v>5052</v>
      </c>
      <c r="BC511">
        <v>2026</v>
      </c>
      <c r="BD511">
        <v>10</v>
      </c>
      <c r="BE511">
        <v>11</v>
      </c>
      <c r="BF511" s="6">
        <f t="shared" si="21"/>
        <v>46306</v>
      </c>
      <c r="BG511">
        <f t="shared" si="22"/>
        <v>-1.3333333333357587</v>
      </c>
      <c r="BH511" t="str">
        <f t="shared" si="23"/>
        <v>COMPLY</v>
      </c>
      <c r="BI511" t="str">
        <f>VLOOKUP(H511,Sheet2!$A$1:$B$270,2,FALSE)</f>
        <v>MADIUN</v>
      </c>
    </row>
    <row r="512" spans="1:61">
      <c r="A512">
        <v>511</v>
      </c>
      <c r="B512">
        <v>1002641531</v>
      </c>
      <c r="C512">
        <v>3</v>
      </c>
      <c r="D512" t="s">
        <v>38</v>
      </c>
      <c r="E512">
        <v>5</v>
      </c>
      <c r="F512" t="s">
        <v>92</v>
      </c>
      <c r="G512" t="s">
        <v>94</v>
      </c>
      <c r="H512" t="s">
        <v>464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46312.664988425924</v>
      </c>
      <c r="P512" s="57">
        <v>46313.547962962963</v>
      </c>
      <c r="Q512">
        <v>69412173</v>
      </c>
      <c r="S512">
        <v>152634207699</v>
      </c>
      <c r="T512" t="s">
        <v>8398</v>
      </c>
      <c r="U512" t="s">
        <v>8399</v>
      </c>
      <c r="V512" t="s">
        <v>8400</v>
      </c>
      <c r="Z512">
        <v>111.2228637</v>
      </c>
      <c r="AA512">
        <v>-7.3983739000000002</v>
      </c>
      <c r="AB512" t="s">
        <v>8401</v>
      </c>
      <c r="AC512" t="s">
        <v>235</v>
      </c>
      <c r="AL512" t="s">
        <v>217</v>
      </c>
      <c r="AM512" t="s">
        <v>8402</v>
      </c>
      <c r="AN512" t="s">
        <v>6</v>
      </c>
      <c r="AO512" t="s">
        <v>8403</v>
      </c>
      <c r="AP512" s="57">
        <v>46313.625</v>
      </c>
      <c r="AR512" t="s">
        <v>218</v>
      </c>
      <c r="AS512" t="s">
        <v>219</v>
      </c>
      <c r="AT512" t="s">
        <v>230</v>
      </c>
      <c r="AU512">
        <v>20261018</v>
      </c>
      <c r="AV512" t="s">
        <v>221</v>
      </c>
      <c r="AW512" t="s">
        <v>883</v>
      </c>
      <c r="AX512" t="s">
        <v>222</v>
      </c>
      <c r="BA512" s="57">
        <v>46313.625</v>
      </c>
      <c r="BB512" t="s">
        <v>8402</v>
      </c>
      <c r="BC512">
        <v>2026</v>
      </c>
      <c r="BD512">
        <v>10</v>
      </c>
      <c r="BE512">
        <v>18</v>
      </c>
      <c r="BF512" s="6">
        <f t="shared" si="21"/>
        <v>46313</v>
      </c>
      <c r="BG512">
        <f t="shared" si="22"/>
        <v>-0.625</v>
      </c>
      <c r="BH512" t="str">
        <f t="shared" si="23"/>
        <v>COMPLY</v>
      </c>
      <c r="BI512" t="str">
        <f>VLOOKUP(H512,Sheet2!$A$1:$B$270,2,FALSE)</f>
        <v>MADIUN</v>
      </c>
    </row>
    <row r="513" spans="1:61">
      <c r="A513">
        <v>512</v>
      </c>
      <c r="B513">
        <v>1002622334</v>
      </c>
      <c r="C513">
        <v>3</v>
      </c>
      <c r="D513" t="s">
        <v>38</v>
      </c>
      <c r="E513">
        <v>5</v>
      </c>
      <c r="F513" t="s">
        <v>92</v>
      </c>
      <c r="G513" t="s">
        <v>95</v>
      </c>
      <c r="H513" t="s">
        <v>351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46300.53025462963</v>
      </c>
      <c r="P513" s="57">
        <v>46301.60738425926</v>
      </c>
      <c r="Q513">
        <v>69404299</v>
      </c>
      <c r="S513">
        <v>152607221796</v>
      </c>
      <c r="T513" t="s">
        <v>2642</v>
      </c>
      <c r="U513" t="s">
        <v>2643</v>
      </c>
      <c r="V513" t="s">
        <v>2644</v>
      </c>
      <c r="Z513">
        <v>111.13085890000001</v>
      </c>
      <c r="AA513">
        <v>-8.1929371999999994</v>
      </c>
      <c r="AB513" t="s">
        <v>2645</v>
      </c>
      <c r="AC513" t="s">
        <v>235</v>
      </c>
      <c r="AL513" t="s">
        <v>217</v>
      </c>
      <c r="AM513" t="s">
        <v>2646</v>
      </c>
      <c r="AN513" t="s">
        <v>6</v>
      </c>
      <c r="AO513" s="57">
        <v>46152.569618055553</v>
      </c>
      <c r="AP513" s="57">
        <v>46301.458333333336</v>
      </c>
      <c r="AR513" t="s">
        <v>218</v>
      </c>
      <c r="AS513" t="s">
        <v>584</v>
      </c>
      <c r="AT513" t="s">
        <v>230</v>
      </c>
      <c r="AU513">
        <v>20261006</v>
      </c>
      <c r="AV513" t="s">
        <v>221</v>
      </c>
      <c r="AW513" t="s">
        <v>878</v>
      </c>
      <c r="AX513" t="s">
        <v>222</v>
      </c>
      <c r="BA513" s="57">
        <v>46301.458333333336</v>
      </c>
      <c r="BB513" t="s">
        <v>2646</v>
      </c>
      <c r="BC513">
        <v>2026</v>
      </c>
      <c r="BD513">
        <v>10</v>
      </c>
      <c r="BE513">
        <v>6</v>
      </c>
      <c r="BF513" s="6">
        <f t="shared" si="21"/>
        <v>46301</v>
      </c>
      <c r="BG513">
        <f t="shared" si="22"/>
        <v>-0.45833333333575865</v>
      </c>
      <c r="BH513" t="str">
        <f t="shared" si="23"/>
        <v>COMPLY</v>
      </c>
      <c r="BI513" t="str">
        <f>VLOOKUP(H513,Sheet2!$A$1:$B$270,2,FALSE)</f>
        <v>PONOROGO</v>
      </c>
    </row>
    <row r="514" spans="1:61">
      <c r="A514">
        <v>513</v>
      </c>
      <c r="B514">
        <v>1002634806</v>
      </c>
      <c r="C514">
        <v>3</v>
      </c>
      <c r="D514" t="s">
        <v>38</v>
      </c>
      <c r="E514">
        <v>5</v>
      </c>
      <c r="F514" t="s">
        <v>92</v>
      </c>
      <c r="G514" t="s">
        <v>95</v>
      </c>
      <c r="H514" t="s">
        <v>351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46308.495555555557</v>
      </c>
      <c r="P514" s="57">
        <v>46308.720636574071</v>
      </c>
      <c r="Q514">
        <v>69409310</v>
      </c>
      <c r="S514">
        <v>152607221776</v>
      </c>
      <c r="T514" t="s">
        <v>5913</v>
      </c>
      <c r="U514" t="s">
        <v>5914</v>
      </c>
      <c r="V514" t="s">
        <v>5915</v>
      </c>
      <c r="Z514">
        <v>111.23659670000001</v>
      </c>
      <c r="AA514">
        <v>-8.2132129999999997</v>
      </c>
      <c r="AB514" t="s">
        <v>5916</v>
      </c>
      <c r="AC514" t="s">
        <v>235</v>
      </c>
      <c r="AL514" t="s">
        <v>217</v>
      </c>
      <c r="AM514" t="s">
        <v>5917</v>
      </c>
      <c r="AN514" t="s">
        <v>6</v>
      </c>
      <c r="AO514" t="s">
        <v>5759</v>
      </c>
      <c r="AP514" s="57">
        <v>46309.333333333336</v>
      </c>
      <c r="AR514" t="s">
        <v>218</v>
      </c>
      <c r="AS514" t="s">
        <v>584</v>
      </c>
      <c r="AT514" t="s">
        <v>230</v>
      </c>
      <c r="AU514">
        <v>20261013</v>
      </c>
      <c r="AV514" t="s">
        <v>221</v>
      </c>
      <c r="AW514" t="s">
        <v>880</v>
      </c>
      <c r="AX514" t="s">
        <v>222</v>
      </c>
      <c r="BA514" s="57">
        <v>46309.333333333336</v>
      </c>
      <c r="BB514" t="s">
        <v>5917</v>
      </c>
      <c r="BC514">
        <v>2026</v>
      </c>
      <c r="BD514">
        <v>10</v>
      </c>
      <c r="BE514">
        <v>13</v>
      </c>
      <c r="BF514" s="6">
        <f t="shared" ref="BF514:BF577" si="24">DATE(BC514,BD514,BE514)</f>
        <v>46308</v>
      </c>
      <c r="BG514">
        <f t="shared" ref="BG514:BG577" si="25">BF514-BA514</f>
        <v>-1.3333333333357587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PONOROGO</v>
      </c>
    </row>
    <row r="515" spans="1:61">
      <c r="A515">
        <v>514</v>
      </c>
      <c r="B515">
        <v>1002637962</v>
      </c>
      <c r="C515">
        <v>3</v>
      </c>
      <c r="D515" t="s">
        <v>38</v>
      </c>
      <c r="E515">
        <v>5</v>
      </c>
      <c r="F515" t="s">
        <v>92</v>
      </c>
      <c r="G515" t="s">
        <v>95</v>
      </c>
      <c r="H515" t="s">
        <v>351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46310.422627314816</v>
      </c>
      <c r="P515" s="57">
        <v>46311.433645833335</v>
      </c>
      <c r="Q515">
        <v>69410582</v>
      </c>
      <c r="S515">
        <v>152607221715</v>
      </c>
      <c r="T515" t="s">
        <v>7548</v>
      </c>
      <c r="U515" t="s">
        <v>7549</v>
      </c>
      <c r="V515" t="s">
        <v>7550</v>
      </c>
      <c r="Z515">
        <v>111.18108429999999</v>
      </c>
      <c r="AA515">
        <v>-8.1171150999999995</v>
      </c>
      <c r="AB515" t="s">
        <v>7551</v>
      </c>
      <c r="AC515" t="s">
        <v>235</v>
      </c>
      <c r="AL515" t="s">
        <v>217</v>
      </c>
      <c r="AM515" t="s">
        <v>7552</v>
      </c>
      <c r="AN515" t="s">
        <v>6</v>
      </c>
      <c r="AO515" t="s">
        <v>7487</v>
      </c>
      <c r="AP515" s="57">
        <v>46311.333333333336</v>
      </c>
      <c r="AR515" t="s">
        <v>218</v>
      </c>
      <c r="AS515" t="s">
        <v>584</v>
      </c>
      <c r="AT515" t="s">
        <v>230</v>
      </c>
      <c r="AU515">
        <v>20261016</v>
      </c>
      <c r="AV515" t="s">
        <v>221</v>
      </c>
      <c r="AW515" t="s">
        <v>880</v>
      </c>
      <c r="AX515" t="s">
        <v>222</v>
      </c>
      <c r="BA515" s="57">
        <v>46311.333333333336</v>
      </c>
      <c r="BB515" t="s">
        <v>7552</v>
      </c>
      <c r="BC515">
        <v>2026</v>
      </c>
      <c r="BD515">
        <v>10</v>
      </c>
      <c r="BE515">
        <v>16</v>
      </c>
      <c r="BF515" s="6">
        <f t="shared" si="24"/>
        <v>46311</v>
      </c>
      <c r="BG515">
        <f t="shared" si="25"/>
        <v>-0.33333333333575865</v>
      </c>
      <c r="BH515" t="str">
        <f t="shared" si="26"/>
        <v>COMPLY</v>
      </c>
      <c r="BI515" t="str">
        <f>VLOOKUP(H515,Sheet2!$A$1:$B$270,2,FALSE)</f>
        <v>PONOROGO</v>
      </c>
    </row>
    <row r="516" spans="1:61">
      <c r="A516">
        <v>515</v>
      </c>
      <c r="B516">
        <v>1002624856</v>
      </c>
      <c r="C516">
        <v>3</v>
      </c>
      <c r="D516" t="s">
        <v>38</v>
      </c>
      <c r="E516">
        <v>5</v>
      </c>
      <c r="F516" t="s">
        <v>92</v>
      </c>
      <c r="G516" t="s">
        <v>95</v>
      </c>
      <c r="H516" t="s">
        <v>243</v>
      </c>
      <c r="I516" t="s">
        <v>212</v>
      </c>
      <c r="J516" t="s">
        <v>213</v>
      </c>
      <c r="K516" t="s">
        <v>149</v>
      </c>
      <c r="L516" t="s">
        <v>826</v>
      </c>
      <c r="M516" t="s">
        <v>1400</v>
      </c>
      <c r="N516" t="s">
        <v>215</v>
      </c>
      <c r="O516" s="57">
        <v>46301.659490740742</v>
      </c>
      <c r="P516" s="57">
        <v>46304.601006944446</v>
      </c>
      <c r="Q516">
        <v>69405289</v>
      </c>
      <c r="R516">
        <v>3526609049</v>
      </c>
      <c r="S516">
        <v>152604231193</v>
      </c>
      <c r="T516" t="s">
        <v>3267</v>
      </c>
      <c r="U516" t="s">
        <v>3268</v>
      </c>
      <c r="V516" t="s">
        <v>3269</v>
      </c>
      <c r="Z516">
        <v>111.47938190000001</v>
      </c>
      <c r="AA516">
        <v>-7.8423977000000002</v>
      </c>
      <c r="AB516" t="s">
        <v>3270</v>
      </c>
      <c r="AC516" t="s">
        <v>235</v>
      </c>
      <c r="AL516" t="s">
        <v>217</v>
      </c>
      <c r="AM516" t="s">
        <v>3271</v>
      </c>
      <c r="AN516" t="s">
        <v>6</v>
      </c>
      <c r="AO516" s="57">
        <v>46183.663668981484</v>
      </c>
      <c r="AP516" s="57">
        <v>46302.625</v>
      </c>
      <c r="AQ516" t="s">
        <v>1495</v>
      </c>
      <c r="AR516" t="s">
        <v>14</v>
      </c>
      <c r="AS516" t="s">
        <v>852</v>
      </c>
      <c r="AT516" t="s">
        <v>230</v>
      </c>
      <c r="AV516" t="s">
        <v>5055</v>
      </c>
      <c r="AW516" t="s">
        <v>868</v>
      </c>
      <c r="AX516" t="s">
        <v>222</v>
      </c>
      <c r="BA516" s="57">
        <v>46302.625</v>
      </c>
      <c r="BB516" t="s">
        <v>3271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PONOROGO</v>
      </c>
    </row>
    <row r="517" spans="1:61">
      <c r="A517">
        <v>516</v>
      </c>
      <c r="B517">
        <v>1002629757</v>
      </c>
      <c r="C517">
        <v>3</v>
      </c>
      <c r="D517" t="s">
        <v>38</v>
      </c>
      <c r="E517">
        <v>5</v>
      </c>
      <c r="F517" t="s">
        <v>92</v>
      </c>
      <c r="G517" t="s">
        <v>95</v>
      </c>
      <c r="H517" t="s">
        <v>243</v>
      </c>
      <c r="I517" t="s">
        <v>212</v>
      </c>
      <c r="J517" t="s">
        <v>213</v>
      </c>
      <c r="K517" t="s">
        <v>149</v>
      </c>
      <c r="M517" t="s">
        <v>836</v>
      </c>
      <c r="N517" t="s">
        <v>215</v>
      </c>
      <c r="O517" s="57">
        <v>46304.580081018517</v>
      </c>
      <c r="P517" s="57">
        <v>46304.598796296297</v>
      </c>
      <c r="Q517">
        <v>69405289</v>
      </c>
      <c r="R517">
        <v>3526609049</v>
      </c>
      <c r="S517">
        <v>152604231210</v>
      </c>
      <c r="T517" t="s">
        <v>3267</v>
      </c>
      <c r="U517" t="s">
        <v>5053</v>
      </c>
      <c r="V517" t="s">
        <v>5056</v>
      </c>
      <c r="Z517">
        <v>111.47955</v>
      </c>
      <c r="AA517">
        <v>-7.8423280000000002</v>
      </c>
      <c r="AB517" t="s">
        <v>3270</v>
      </c>
      <c r="AC517" t="s">
        <v>216</v>
      </c>
      <c r="AL517" t="s">
        <v>217</v>
      </c>
      <c r="AM517" t="s">
        <v>4684</v>
      </c>
      <c r="AN517" t="s">
        <v>6</v>
      </c>
      <c r="AO517" s="57">
        <v>46275.590590277781</v>
      </c>
      <c r="AR517" t="s">
        <v>14</v>
      </c>
      <c r="AS517" t="s">
        <v>852</v>
      </c>
      <c r="AT517" t="s">
        <v>230</v>
      </c>
      <c r="AV517" t="s">
        <v>837</v>
      </c>
      <c r="AW517" t="s">
        <v>540</v>
      </c>
      <c r="AX517" t="s">
        <v>222</v>
      </c>
      <c r="BA517" s="57">
        <v>46304.291666666664</v>
      </c>
      <c r="BB517" t="s">
        <v>4684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str">
        <f>VLOOKUP(H517,Sheet2!$A$1:$B$270,2,FALSE)</f>
        <v>PONOROGO</v>
      </c>
    </row>
    <row r="518" spans="1:61">
      <c r="A518">
        <v>517</v>
      </c>
      <c r="B518">
        <v>1002618105</v>
      </c>
      <c r="C518">
        <v>3</v>
      </c>
      <c r="D518" t="s">
        <v>38</v>
      </c>
      <c r="E518">
        <v>5</v>
      </c>
      <c r="F518" t="s">
        <v>92</v>
      </c>
      <c r="G518" t="s">
        <v>95</v>
      </c>
      <c r="H518" t="s">
        <v>243</v>
      </c>
      <c r="I518" t="s">
        <v>212</v>
      </c>
      <c r="J518" t="s">
        <v>213</v>
      </c>
      <c r="K518" t="s">
        <v>149</v>
      </c>
      <c r="M518" t="s">
        <v>76</v>
      </c>
      <c r="N518" t="s">
        <v>215</v>
      </c>
      <c r="O518" s="57">
        <v>46296.603483796294</v>
      </c>
      <c r="P518" s="57">
        <v>46296.9221875</v>
      </c>
      <c r="Q518">
        <v>69401937</v>
      </c>
      <c r="S518">
        <v>152604231180</v>
      </c>
      <c r="T518" t="s">
        <v>933</v>
      </c>
      <c r="U518" t="s">
        <v>1031</v>
      </c>
      <c r="V518" t="s">
        <v>1032</v>
      </c>
      <c r="Z518">
        <v>111.510003</v>
      </c>
      <c r="AA518">
        <v>-7.9310419999999997</v>
      </c>
      <c r="AB518" t="s">
        <v>934</v>
      </c>
      <c r="AC518" t="s">
        <v>216</v>
      </c>
      <c r="AL518" t="s">
        <v>217</v>
      </c>
      <c r="AM518" t="s">
        <v>1033</v>
      </c>
      <c r="AN518" t="s">
        <v>6</v>
      </c>
      <c r="AO518" s="57">
        <v>46032.611296296294</v>
      </c>
      <c r="AR518" t="s">
        <v>218</v>
      </c>
      <c r="AS518" t="s">
        <v>852</v>
      </c>
      <c r="AT518" t="s">
        <v>230</v>
      </c>
      <c r="AU518">
        <v>20261001</v>
      </c>
      <c r="AV518" t="s">
        <v>221</v>
      </c>
      <c r="AW518" t="s">
        <v>540</v>
      </c>
      <c r="AX518" t="s">
        <v>222</v>
      </c>
      <c r="BA518" s="57">
        <v>46296.291666666664</v>
      </c>
      <c r="BB518" t="s">
        <v>1033</v>
      </c>
      <c r="BC518">
        <v>2026</v>
      </c>
      <c r="BD518">
        <v>10</v>
      </c>
      <c r="BE518">
        <v>1</v>
      </c>
      <c r="BF518" s="6">
        <f t="shared" si="24"/>
        <v>46296</v>
      </c>
      <c r="BG518">
        <f t="shared" si="25"/>
        <v>-0.29166666666424135</v>
      </c>
      <c r="BH518" t="str">
        <f t="shared" si="26"/>
        <v>COMPLY</v>
      </c>
      <c r="BI518" t="str">
        <f>VLOOKUP(H518,Sheet2!$A$1:$B$270,2,FALSE)</f>
        <v>PONOROGO</v>
      </c>
    </row>
    <row r="519" spans="1:61">
      <c r="A519">
        <v>518</v>
      </c>
      <c r="B519">
        <v>1002619458</v>
      </c>
      <c r="C519">
        <v>3</v>
      </c>
      <c r="D519" t="s">
        <v>38</v>
      </c>
      <c r="E519">
        <v>5</v>
      </c>
      <c r="F519" t="s">
        <v>92</v>
      </c>
      <c r="G519" t="s">
        <v>95</v>
      </c>
      <c r="H519" t="s">
        <v>243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46297.459421296298</v>
      </c>
      <c r="P519" s="57">
        <v>46299.686041666668</v>
      </c>
      <c r="Q519">
        <v>69402915</v>
      </c>
      <c r="S519">
        <v>152604231181</v>
      </c>
      <c r="T519" t="s">
        <v>1724</v>
      </c>
      <c r="U519" t="s">
        <v>1725</v>
      </c>
      <c r="V519" t="s">
        <v>1726</v>
      </c>
      <c r="Z519">
        <v>111.469336</v>
      </c>
      <c r="AA519">
        <v>-7.7819950000000002</v>
      </c>
      <c r="AB519" t="s">
        <v>1727</v>
      </c>
      <c r="AC519" t="s">
        <v>235</v>
      </c>
      <c r="AL519" t="s">
        <v>217</v>
      </c>
      <c r="AM519" t="s">
        <v>1728</v>
      </c>
      <c r="AN519" t="s">
        <v>6</v>
      </c>
      <c r="AO519" s="57">
        <v>46063.466053240743</v>
      </c>
      <c r="AP519" s="57">
        <v>46298.333333333336</v>
      </c>
      <c r="AR519" t="s">
        <v>218</v>
      </c>
      <c r="AS519" t="s">
        <v>852</v>
      </c>
      <c r="AT519" t="s">
        <v>230</v>
      </c>
      <c r="AU519">
        <v>20261004</v>
      </c>
      <c r="AV519" t="s">
        <v>221</v>
      </c>
      <c r="AW519" t="s">
        <v>878</v>
      </c>
      <c r="AX519" t="s">
        <v>222</v>
      </c>
      <c r="BA519" s="57">
        <v>46298.333333333336</v>
      </c>
      <c r="BB519" t="s">
        <v>1728</v>
      </c>
      <c r="BC519">
        <v>2026</v>
      </c>
      <c r="BD519">
        <v>10</v>
      </c>
      <c r="BE519">
        <v>4</v>
      </c>
      <c r="BF519" s="6">
        <f t="shared" si="24"/>
        <v>46299</v>
      </c>
      <c r="BG519">
        <f t="shared" si="25"/>
        <v>0.66666666666424135</v>
      </c>
      <c r="BH519" t="str">
        <f t="shared" si="26"/>
        <v>COMPLY</v>
      </c>
      <c r="BI519" t="str">
        <f>VLOOKUP(H519,Sheet2!$A$1:$B$270,2,FALSE)</f>
        <v>PONOROGO</v>
      </c>
    </row>
    <row r="520" spans="1:61">
      <c r="A520">
        <v>519</v>
      </c>
      <c r="B520">
        <v>1002620977</v>
      </c>
      <c r="C520">
        <v>3</v>
      </c>
      <c r="D520" t="s">
        <v>38</v>
      </c>
      <c r="E520">
        <v>5</v>
      </c>
      <c r="F520" t="s">
        <v>92</v>
      </c>
      <c r="G520" t="s">
        <v>95</v>
      </c>
      <c r="H520" t="s">
        <v>243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46298.551145833335</v>
      </c>
      <c r="P520" s="57">
        <v>46298.759293981479</v>
      </c>
      <c r="Q520">
        <v>69403610</v>
      </c>
      <c r="S520">
        <v>152604231106</v>
      </c>
      <c r="T520" t="s">
        <v>1729</v>
      </c>
      <c r="U520" t="s">
        <v>1730</v>
      </c>
      <c r="V520" t="s">
        <v>1731</v>
      </c>
      <c r="Z520">
        <v>111.46788060665099</v>
      </c>
      <c r="AA520">
        <v>-7.87055295521583</v>
      </c>
      <c r="AB520" t="s">
        <v>1732</v>
      </c>
      <c r="AC520" t="s">
        <v>235</v>
      </c>
      <c r="AL520" t="s">
        <v>217</v>
      </c>
      <c r="AM520" t="s">
        <v>1467</v>
      </c>
      <c r="AN520" t="s">
        <v>6</v>
      </c>
      <c r="AO520" s="57">
        <v>46091.559224537035</v>
      </c>
      <c r="AP520" s="57">
        <v>46299.458333333336</v>
      </c>
      <c r="AR520" t="s">
        <v>218</v>
      </c>
      <c r="AS520" t="s">
        <v>852</v>
      </c>
      <c r="AT520" t="s">
        <v>230</v>
      </c>
      <c r="AU520">
        <v>20261003</v>
      </c>
      <c r="AV520" t="s">
        <v>221</v>
      </c>
      <c r="AW520" t="s">
        <v>877</v>
      </c>
      <c r="AX520" t="s">
        <v>222</v>
      </c>
      <c r="BA520" s="57">
        <v>46299.458333333336</v>
      </c>
      <c r="BB520" t="s">
        <v>1467</v>
      </c>
      <c r="BC520">
        <v>2026</v>
      </c>
      <c r="BD520">
        <v>10</v>
      </c>
      <c r="BE520">
        <v>3</v>
      </c>
      <c r="BF520" s="6">
        <f t="shared" si="24"/>
        <v>46298</v>
      </c>
      <c r="BG520">
        <f t="shared" si="25"/>
        <v>-1.4583333333357587</v>
      </c>
      <c r="BH520" t="str">
        <f t="shared" si="26"/>
        <v>COMPLY</v>
      </c>
      <c r="BI520" t="str">
        <f>VLOOKUP(H520,Sheet2!$A$1:$B$270,2,FALSE)</f>
        <v>PONOROGO</v>
      </c>
    </row>
    <row r="521" spans="1:61">
      <c r="A521">
        <v>520</v>
      </c>
      <c r="B521">
        <v>1002623692</v>
      </c>
      <c r="C521">
        <v>3</v>
      </c>
      <c r="D521" t="s">
        <v>38</v>
      </c>
      <c r="E521">
        <v>5</v>
      </c>
      <c r="F521" t="s">
        <v>92</v>
      </c>
      <c r="G521" t="s">
        <v>95</v>
      </c>
      <c r="H521" t="s">
        <v>243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46301.414340277777</v>
      </c>
      <c r="P521" s="57">
        <v>46301.695428240739</v>
      </c>
      <c r="Q521">
        <v>69404759</v>
      </c>
      <c r="S521">
        <v>152604231194</v>
      </c>
      <c r="T521" t="s">
        <v>3262</v>
      </c>
      <c r="U521" t="s">
        <v>3263</v>
      </c>
      <c r="V521" t="s">
        <v>3264</v>
      </c>
      <c r="Z521">
        <v>111.4918371</v>
      </c>
      <c r="AA521">
        <v>-7.9021201999999997</v>
      </c>
      <c r="AB521" t="s">
        <v>3265</v>
      </c>
      <c r="AC521" t="s">
        <v>235</v>
      </c>
      <c r="AL521" t="s">
        <v>217</v>
      </c>
      <c r="AM521" t="s">
        <v>3266</v>
      </c>
      <c r="AN521" t="s">
        <v>6</v>
      </c>
      <c r="AO521" s="57">
        <v>46183.424027777779</v>
      </c>
      <c r="AP521" s="57">
        <v>46302.458333333336</v>
      </c>
      <c r="AR521" t="s">
        <v>218</v>
      </c>
      <c r="AS521" t="s">
        <v>852</v>
      </c>
      <c r="AT521" t="s">
        <v>230</v>
      </c>
      <c r="AU521">
        <v>20261006</v>
      </c>
      <c r="AV521" t="s">
        <v>221</v>
      </c>
      <c r="AW521" t="s">
        <v>880</v>
      </c>
      <c r="AX521" t="s">
        <v>222</v>
      </c>
      <c r="BA521" s="57">
        <v>46302.458333333336</v>
      </c>
      <c r="BB521" t="s">
        <v>3266</v>
      </c>
      <c r="BC521">
        <v>2026</v>
      </c>
      <c r="BD521">
        <v>10</v>
      </c>
      <c r="BE521">
        <v>6</v>
      </c>
      <c r="BF521" s="6">
        <f t="shared" si="24"/>
        <v>46301</v>
      </c>
      <c r="BG521">
        <f t="shared" si="25"/>
        <v>-1.4583333333357587</v>
      </c>
      <c r="BH521" t="str">
        <f t="shared" si="26"/>
        <v>COMPLY</v>
      </c>
      <c r="BI521" t="str">
        <f>VLOOKUP(H521,Sheet2!$A$1:$B$270,2,FALSE)</f>
        <v>PONOROGO</v>
      </c>
    </row>
    <row r="522" spans="1:61">
      <c r="A522">
        <v>521</v>
      </c>
      <c r="B522">
        <v>1002625921</v>
      </c>
      <c r="C522">
        <v>3</v>
      </c>
      <c r="D522" t="s">
        <v>38</v>
      </c>
      <c r="E522">
        <v>5</v>
      </c>
      <c r="F522" t="s">
        <v>92</v>
      </c>
      <c r="G522" t="s">
        <v>95</v>
      </c>
      <c r="H522" t="s">
        <v>243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46302.501886574071</v>
      </c>
      <c r="P522" s="57">
        <v>46302.73537037037</v>
      </c>
      <c r="Q522">
        <v>69405737</v>
      </c>
      <c r="S522">
        <v>152604231202</v>
      </c>
      <c r="T522" t="s">
        <v>3920</v>
      </c>
      <c r="U522" t="s">
        <v>3921</v>
      </c>
      <c r="V522" t="s">
        <v>3922</v>
      </c>
      <c r="Z522">
        <v>111.509821039983</v>
      </c>
      <c r="AA522">
        <v>-7.8035498504611898</v>
      </c>
      <c r="AB522" t="s">
        <v>3923</v>
      </c>
      <c r="AC522" t="s">
        <v>216</v>
      </c>
      <c r="AL522" t="s">
        <v>217</v>
      </c>
      <c r="AM522" t="s">
        <v>3924</v>
      </c>
      <c r="AN522" t="s">
        <v>6</v>
      </c>
      <c r="AO522" s="57">
        <v>46213.507164351853</v>
      </c>
      <c r="AP522" s="57">
        <v>46303.333333333336</v>
      </c>
      <c r="AR522" t="s">
        <v>218</v>
      </c>
      <c r="AS522" t="s">
        <v>852</v>
      </c>
      <c r="AT522" t="s">
        <v>342</v>
      </c>
      <c r="AU522">
        <v>20261007</v>
      </c>
      <c r="AV522" t="s">
        <v>221</v>
      </c>
      <c r="AW522" t="s">
        <v>3925</v>
      </c>
      <c r="AX522" t="s">
        <v>222</v>
      </c>
      <c r="BA522" s="57">
        <v>46303.333333333336</v>
      </c>
      <c r="BB522" t="s">
        <v>3924</v>
      </c>
      <c r="BC522">
        <v>2026</v>
      </c>
      <c r="BD522">
        <v>10</v>
      </c>
      <c r="BE522">
        <v>7</v>
      </c>
      <c r="BF522" s="6">
        <f t="shared" si="24"/>
        <v>46302</v>
      </c>
      <c r="BG522">
        <f t="shared" si="25"/>
        <v>-1.3333333333357587</v>
      </c>
      <c r="BH522" t="str">
        <f t="shared" si="26"/>
        <v>COMPLY</v>
      </c>
      <c r="BI522" t="str">
        <f>VLOOKUP(H522,Sheet2!$A$1:$B$270,2,FALSE)</f>
        <v>PONOROGO</v>
      </c>
    </row>
    <row r="523" spans="1:61">
      <c r="A523">
        <v>522</v>
      </c>
      <c r="B523">
        <v>1002626682</v>
      </c>
      <c r="C523">
        <v>3</v>
      </c>
      <c r="D523" t="s">
        <v>38</v>
      </c>
      <c r="E523">
        <v>5</v>
      </c>
      <c r="F523" t="s">
        <v>92</v>
      </c>
      <c r="G523" t="s">
        <v>95</v>
      </c>
      <c r="H523" t="s">
        <v>243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46302.665682870371</v>
      </c>
      <c r="P523" s="57">
        <v>46303.496400462966</v>
      </c>
      <c r="Q523">
        <v>69406049</v>
      </c>
      <c r="S523">
        <v>152604231205</v>
      </c>
      <c r="T523" t="s">
        <v>3910</v>
      </c>
      <c r="U523" t="s">
        <v>3911</v>
      </c>
      <c r="V523" t="s">
        <v>3912</v>
      </c>
      <c r="Z523">
        <v>111.49595720000001</v>
      </c>
      <c r="AA523">
        <v>-7.9192720999999997</v>
      </c>
      <c r="AB523" t="s">
        <v>3913</v>
      </c>
      <c r="AC523" t="s">
        <v>235</v>
      </c>
      <c r="AL523" t="s">
        <v>217</v>
      </c>
      <c r="AM523" t="s">
        <v>3914</v>
      </c>
      <c r="AN523" t="s">
        <v>6</v>
      </c>
      <c r="AO523" s="57">
        <v>46213.67386574074</v>
      </c>
      <c r="AP523" s="57">
        <v>46303.625</v>
      </c>
      <c r="AR523" t="s">
        <v>218</v>
      </c>
      <c r="AS523" t="s">
        <v>852</v>
      </c>
      <c r="AT523" t="s">
        <v>230</v>
      </c>
      <c r="AU523">
        <v>20261008</v>
      </c>
      <c r="AV523" t="s">
        <v>221</v>
      </c>
      <c r="AW523" t="s">
        <v>875</v>
      </c>
      <c r="AX523" t="s">
        <v>222</v>
      </c>
      <c r="BA523" s="57">
        <v>46303.625</v>
      </c>
      <c r="BB523" t="s">
        <v>3914</v>
      </c>
      <c r="BC523">
        <v>2026</v>
      </c>
      <c r="BD523">
        <v>10</v>
      </c>
      <c r="BE523">
        <v>8</v>
      </c>
      <c r="BF523" s="6">
        <f t="shared" si="24"/>
        <v>46303</v>
      </c>
      <c r="BG523">
        <f t="shared" si="25"/>
        <v>-0.625</v>
      </c>
      <c r="BH523" t="str">
        <f t="shared" si="26"/>
        <v>COMPLY</v>
      </c>
      <c r="BI523" t="str">
        <f>VLOOKUP(H523,Sheet2!$A$1:$B$270,2,FALSE)</f>
        <v>PONOROGO</v>
      </c>
    </row>
    <row r="524" spans="1:61">
      <c r="A524">
        <v>523</v>
      </c>
      <c r="B524">
        <v>1002625595</v>
      </c>
      <c r="C524">
        <v>3</v>
      </c>
      <c r="D524" t="s">
        <v>38</v>
      </c>
      <c r="E524">
        <v>5</v>
      </c>
      <c r="F524" t="s">
        <v>92</v>
      </c>
      <c r="G524" t="s">
        <v>95</v>
      </c>
      <c r="H524" t="s">
        <v>243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46302.431018518517</v>
      </c>
      <c r="P524" s="57">
        <v>46306.679571759261</v>
      </c>
      <c r="Q524">
        <v>69405561</v>
      </c>
      <c r="S524">
        <v>152604231196</v>
      </c>
      <c r="T524" t="s">
        <v>3915</v>
      </c>
      <c r="U524" t="s">
        <v>3916</v>
      </c>
      <c r="V524" t="s">
        <v>3917</v>
      </c>
      <c r="Z524">
        <v>111.461555</v>
      </c>
      <c r="AA524">
        <v>-7.8856710000000003</v>
      </c>
      <c r="AB524" t="s">
        <v>3918</v>
      </c>
      <c r="AC524" t="s">
        <v>235</v>
      </c>
      <c r="AL524" t="s">
        <v>217</v>
      </c>
      <c r="AM524" t="s">
        <v>3919</v>
      </c>
      <c r="AN524" t="s">
        <v>6</v>
      </c>
      <c r="AO524" s="57">
        <v>46213.434340277781</v>
      </c>
      <c r="AP524" s="57">
        <v>46303.333333333336</v>
      </c>
      <c r="AQ524" t="s">
        <v>841</v>
      </c>
      <c r="AR524" t="s">
        <v>218</v>
      </c>
      <c r="AS524" t="s">
        <v>852</v>
      </c>
      <c r="AT524" t="s">
        <v>230</v>
      </c>
      <c r="AU524">
        <v>20261011</v>
      </c>
      <c r="AV524" t="s">
        <v>221</v>
      </c>
      <c r="AW524" t="s">
        <v>880</v>
      </c>
      <c r="AX524" t="s">
        <v>222</v>
      </c>
      <c r="BA524" s="57">
        <v>46303.333333333336</v>
      </c>
      <c r="BB524" t="s">
        <v>3919</v>
      </c>
      <c r="BC524">
        <v>2026</v>
      </c>
      <c r="BD524">
        <v>10</v>
      </c>
      <c r="BE524">
        <v>11</v>
      </c>
      <c r="BF524" s="6">
        <f t="shared" si="24"/>
        <v>46306</v>
      </c>
      <c r="BG524">
        <f t="shared" si="25"/>
        <v>2.6666666666642413</v>
      </c>
      <c r="BH524" t="str">
        <f t="shared" si="26"/>
        <v>NOT COMPLY</v>
      </c>
      <c r="BI524" t="str">
        <f>VLOOKUP(H524,Sheet2!$A$1:$B$270,2,FALSE)</f>
        <v>PONOROGO</v>
      </c>
    </row>
    <row r="525" spans="1:61">
      <c r="A525">
        <v>524</v>
      </c>
      <c r="B525">
        <v>1002626146</v>
      </c>
      <c r="C525">
        <v>3</v>
      </c>
      <c r="D525" t="s">
        <v>38</v>
      </c>
      <c r="E525">
        <v>5</v>
      </c>
      <c r="F525" t="s">
        <v>92</v>
      </c>
      <c r="G525" t="s">
        <v>95</v>
      </c>
      <c r="H525" t="s">
        <v>243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46302.563587962963</v>
      </c>
      <c r="P525" s="57">
        <v>46302.87263888889</v>
      </c>
      <c r="Q525">
        <v>69405868</v>
      </c>
      <c r="S525">
        <v>152604231199</v>
      </c>
      <c r="T525" t="s">
        <v>1719</v>
      </c>
      <c r="U525" t="s">
        <v>1720</v>
      </c>
      <c r="V525" t="s">
        <v>3926</v>
      </c>
      <c r="Z525">
        <v>111.450885</v>
      </c>
      <c r="AA525">
        <v>-7.9281430000000004</v>
      </c>
      <c r="AB525" t="s">
        <v>3927</v>
      </c>
      <c r="AC525" t="s">
        <v>235</v>
      </c>
      <c r="AL525" t="s">
        <v>217</v>
      </c>
      <c r="AM525" t="s">
        <v>3928</v>
      </c>
      <c r="AN525" t="s">
        <v>6</v>
      </c>
      <c r="AO525" s="57">
        <v>46213.56962962963</v>
      </c>
      <c r="AP525" s="57">
        <v>46303.458333333336</v>
      </c>
      <c r="AR525" t="s">
        <v>218</v>
      </c>
      <c r="AS525" t="s">
        <v>852</v>
      </c>
      <c r="AT525" t="s">
        <v>342</v>
      </c>
      <c r="AU525">
        <v>20261007</v>
      </c>
      <c r="AV525" t="s">
        <v>221</v>
      </c>
      <c r="AW525" t="s">
        <v>1901</v>
      </c>
      <c r="AX525" t="s">
        <v>222</v>
      </c>
      <c r="BA525" s="57">
        <v>46303.458333333336</v>
      </c>
      <c r="BB525" t="s">
        <v>3928</v>
      </c>
      <c r="BC525">
        <v>2026</v>
      </c>
      <c r="BD525">
        <v>10</v>
      </c>
      <c r="BE525">
        <v>7</v>
      </c>
      <c r="BF525" s="6">
        <f t="shared" si="24"/>
        <v>46302</v>
      </c>
      <c r="BG525">
        <f t="shared" si="25"/>
        <v>-1.4583333333357587</v>
      </c>
      <c r="BH525" t="str">
        <f t="shared" si="26"/>
        <v>COMPLY</v>
      </c>
      <c r="BI525" t="str">
        <f>VLOOKUP(H525,Sheet2!$A$1:$B$270,2,FALSE)</f>
        <v>PONOROGO</v>
      </c>
    </row>
    <row r="526" spans="1:61">
      <c r="A526">
        <v>525</v>
      </c>
      <c r="B526">
        <v>1002626064</v>
      </c>
      <c r="C526">
        <v>3</v>
      </c>
      <c r="D526" t="s">
        <v>38</v>
      </c>
      <c r="E526">
        <v>5</v>
      </c>
      <c r="F526" t="s">
        <v>92</v>
      </c>
      <c r="G526" t="s">
        <v>95</v>
      </c>
      <c r="H526" t="s">
        <v>243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46302.5469212963</v>
      </c>
      <c r="P526" s="57">
        <v>46302.762627314813</v>
      </c>
      <c r="Q526">
        <v>69405817</v>
      </c>
      <c r="S526">
        <v>152604231112</v>
      </c>
      <c r="T526" t="s">
        <v>3920</v>
      </c>
      <c r="U526" t="s">
        <v>3921</v>
      </c>
      <c r="V526" t="s">
        <v>3929</v>
      </c>
      <c r="Z526">
        <v>111.50673759713401</v>
      </c>
      <c r="AA526">
        <v>-7.8026371637867102</v>
      </c>
      <c r="AB526" t="s">
        <v>3930</v>
      </c>
      <c r="AC526" t="s">
        <v>216</v>
      </c>
      <c r="AL526" t="s">
        <v>217</v>
      </c>
      <c r="AM526" t="s">
        <v>3797</v>
      </c>
      <c r="AN526" t="s">
        <v>6</v>
      </c>
      <c r="AO526" s="57">
        <v>46213.549027777779</v>
      </c>
      <c r="AP526" s="57">
        <v>46303.458333333336</v>
      </c>
      <c r="AR526" t="s">
        <v>218</v>
      </c>
      <c r="AS526" t="s">
        <v>852</v>
      </c>
      <c r="AT526" t="s">
        <v>342</v>
      </c>
      <c r="AU526">
        <v>20261007</v>
      </c>
      <c r="AV526" t="s">
        <v>221</v>
      </c>
      <c r="AW526" t="s">
        <v>1901</v>
      </c>
      <c r="AX526" t="s">
        <v>222</v>
      </c>
      <c r="BA526" s="57">
        <v>46303.458333333336</v>
      </c>
      <c r="BB526" t="s">
        <v>3797</v>
      </c>
      <c r="BC526">
        <v>2026</v>
      </c>
      <c r="BD526">
        <v>10</v>
      </c>
      <c r="BE526">
        <v>7</v>
      </c>
      <c r="BF526" s="6">
        <f t="shared" si="24"/>
        <v>46302</v>
      </c>
      <c r="BG526">
        <f t="shared" si="25"/>
        <v>-1.4583333333357587</v>
      </c>
      <c r="BH526" t="str">
        <f t="shared" si="26"/>
        <v>COMPLY</v>
      </c>
      <c r="BI526" t="str">
        <f>VLOOKUP(H526,Sheet2!$A$1:$B$270,2,FALSE)</f>
        <v>PONOROGO</v>
      </c>
    </row>
    <row r="527" spans="1:61">
      <c r="A527">
        <v>526</v>
      </c>
      <c r="B527">
        <v>1002629880</v>
      </c>
      <c r="C527">
        <v>3</v>
      </c>
      <c r="D527" t="s">
        <v>38</v>
      </c>
      <c r="E527">
        <v>5</v>
      </c>
      <c r="F527" t="s">
        <v>92</v>
      </c>
      <c r="G527" t="s">
        <v>95</v>
      </c>
      <c r="H527" t="s">
        <v>243</v>
      </c>
      <c r="I527" t="s">
        <v>212</v>
      </c>
      <c r="J527" t="s">
        <v>213</v>
      </c>
      <c r="K527" t="s">
        <v>149</v>
      </c>
      <c r="M527" t="s">
        <v>76</v>
      </c>
      <c r="N527" t="s">
        <v>215</v>
      </c>
      <c r="O527" s="57">
        <v>46304.601006944446</v>
      </c>
      <c r="P527" s="57">
        <v>46305.700335648151</v>
      </c>
      <c r="Q527">
        <v>69405289</v>
      </c>
      <c r="R527">
        <v>3526609049</v>
      </c>
      <c r="S527">
        <v>152604231211</v>
      </c>
      <c r="T527" t="s">
        <v>3267</v>
      </c>
      <c r="U527" t="s">
        <v>5053</v>
      </c>
      <c r="V527" t="s">
        <v>5054</v>
      </c>
      <c r="Z527">
        <v>111.479488</v>
      </c>
      <c r="AA527">
        <v>-7.8423759999999998</v>
      </c>
      <c r="AB527" t="s">
        <v>3270</v>
      </c>
      <c r="AC527" t="s">
        <v>216</v>
      </c>
      <c r="AL527" t="s">
        <v>217</v>
      </c>
      <c r="AM527" t="s">
        <v>4684</v>
      </c>
      <c r="AN527" t="s">
        <v>6</v>
      </c>
      <c r="AO527" s="57">
        <v>46275.611446759256</v>
      </c>
      <c r="AR527" t="s">
        <v>218</v>
      </c>
      <c r="AS527" t="s">
        <v>852</v>
      </c>
      <c r="AT527" t="s">
        <v>230</v>
      </c>
      <c r="AU527">
        <v>20261010</v>
      </c>
      <c r="AV527" t="s">
        <v>221</v>
      </c>
      <c r="AW527" t="s">
        <v>1585</v>
      </c>
      <c r="AX527" t="s">
        <v>222</v>
      </c>
      <c r="BA527" s="57">
        <v>46304.291666666664</v>
      </c>
      <c r="BB527" t="s">
        <v>4684</v>
      </c>
      <c r="BC527">
        <v>2026</v>
      </c>
      <c r="BD527">
        <v>10</v>
      </c>
      <c r="BE527">
        <v>10</v>
      </c>
      <c r="BF527" s="6">
        <f t="shared" si="24"/>
        <v>46305</v>
      </c>
      <c r="BG527">
        <f t="shared" si="25"/>
        <v>0.70833333333575865</v>
      </c>
      <c r="BH527" t="str">
        <f t="shared" si="26"/>
        <v>COMPLY</v>
      </c>
      <c r="BI527" t="str">
        <f>VLOOKUP(H527,Sheet2!$A$1:$B$270,2,FALSE)</f>
        <v>PONOROGO</v>
      </c>
    </row>
    <row r="528" spans="1:61">
      <c r="A528">
        <v>527</v>
      </c>
      <c r="B528">
        <v>1002632946</v>
      </c>
      <c r="C528">
        <v>3</v>
      </c>
      <c r="D528" t="s">
        <v>38</v>
      </c>
      <c r="E528">
        <v>5</v>
      </c>
      <c r="F528" t="s">
        <v>92</v>
      </c>
      <c r="G528" t="s">
        <v>95</v>
      </c>
      <c r="H528" t="s">
        <v>243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46307.564351851855</v>
      </c>
      <c r="P528" s="57">
        <v>46307.718831018516</v>
      </c>
      <c r="Q528">
        <v>69408658</v>
      </c>
      <c r="S528">
        <v>152604231215</v>
      </c>
      <c r="T528" t="s">
        <v>5918</v>
      </c>
      <c r="U528" t="s">
        <v>5919</v>
      </c>
      <c r="V528" t="s">
        <v>5920</v>
      </c>
      <c r="Z528">
        <v>111.492835879325</v>
      </c>
      <c r="AA528">
        <v>-7.9025718596245804</v>
      </c>
      <c r="AB528" t="s">
        <v>5921</v>
      </c>
      <c r="AC528" t="s">
        <v>216</v>
      </c>
      <c r="AL528" t="s">
        <v>217</v>
      </c>
      <c r="AM528" t="s">
        <v>5922</v>
      </c>
      <c r="AN528" t="s">
        <v>6</v>
      </c>
      <c r="AO528" s="57">
        <v>46366.569409722222</v>
      </c>
      <c r="AP528" s="57">
        <v>46308.458333333336</v>
      </c>
      <c r="AR528" t="s">
        <v>218</v>
      </c>
      <c r="AS528" t="s">
        <v>852</v>
      </c>
      <c r="AT528" t="s">
        <v>342</v>
      </c>
      <c r="AU528">
        <v>20261012</v>
      </c>
      <c r="AV528" t="s">
        <v>221</v>
      </c>
      <c r="AW528" t="s">
        <v>2587</v>
      </c>
      <c r="AX528" t="s">
        <v>222</v>
      </c>
      <c r="BA528" s="57">
        <v>46308.458333333336</v>
      </c>
      <c r="BB528" t="s">
        <v>5922</v>
      </c>
      <c r="BC528">
        <v>2026</v>
      </c>
      <c r="BD528">
        <v>10</v>
      </c>
      <c r="BE528">
        <v>12</v>
      </c>
      <c r="BF528" s="6">
        <f t="shared" si="24"/>
        <v>46307</v>
      </c>
      <c r="BG528">
        <f t="shared" si="25"/>
        <v>-1.4583333333357587</v>
      </c>
      <c r="BH528" t="str">
        <f t="shared" si="26"/>
        <v>COMPLY</v>
      </c>
      <c r="BI528" t="str">
        <f>VLOOKUP(H528,Sheet2!$A$1:$B$270,2,FALSE)</f>
        <v>PONOROGO</v>
      </c>
    </row>
    <row r="529" spans="1:61">
      <c r="A529">
        <v>528</v>
      </c>
      <c r="B529">
        <v>1002637438</v>
      </c>
      <c r="C529">
        <v>3</v>
      </c>
      <c r="D529" t="s">
        <v>38</v>
      </c>
      <c r="E529">
        <v>5</v>
      </c>
      <c r="F529" t="s">
        <v>92</v>
      </c>
      <c r="G529" t="s">
        <v>95</v>
      </c>
      <c r="H529" t="s">
        <v>243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46309.740763888891</v>
      </c>
      <c r="P529" s="57">
        <v>46310.805763888886</v>
      </c>
      <c r="Q529">
        <v>69410393</v>
      </c>
      <c r="S529">
        <v>152604231129</v>
      </c>
      <c r="T529" t="s">
        <v>3920</v>
      </c>
      <c r="U529" t="s">
        <v>6960</v>
      </c>
      <c r="V529" t="s">
        <v>6961</v>
      </c>
      <c r="Z529">
        <v>111.487991809844</v>
      </c>
      <c r="AA529">
        <v>-7.8013737005710801</v>
      </c>
      <c r="AB529" t="s">
        <v>6962</v>
      </c>
      <c r="AC529" t="s">
        <v>216</v>
      </c>
      <c r="AL529" t="s">
        <v>217</v>
      </c>
      <c r="AM529" t="s">
        <v>6963</v>
      </c>
      <c r="AN529" t="s">
        <v>6</v>
      </c>
      <c r="AO529" t="s">
        <v>6964</v>
      </c>
      <c r="AP529" s="57">
        <v>46310.625</v>
      </c>
      <c r="AR529" t="s">
        <v>218</v>
      </c>
      <c r="AS529" t="s">
        <v>852</v>
      </c>
      <c r="AT529" t="s">
        <v>230</v>
      </c>
      <c r="AU529">
        <v>20261015</v>
      </c>
      <c r="AV529" t="s">
        <v>221</v>
      </c>
      <c r="AW529" t="s">
        <v>880</v>
      </c>
      <c r="AX529" t="s">
        <v>222</v>
      </c>
      <c r="BA529" s="57">
        <v>46310.625</v>
      </c>
      <c r="BB529" t="s">
        <v>6963</v>
      </c>
      <c r="BC529">
        <v>2026</v>
      </c>
      <c r="BD529">
        <v>10</v>
      </c>
      <c r="BE529">
        <v>15</v>
      </c>
      <c r="BF529" s="6">
        <f t="shared" si="24"/>
        <v>46310</v>
      </c>
      <c r="BG529">
        <f t="shared" si="25"/>
        <v>-0.625</v>
      </c>
      <c r="BH529" t="str">
        <f t="shared" si="26"/>
        <v>COMPLY</v>
      </c>
      <c r="BI529" t="str">
        <f>VLOOKUP(H529,Sheet2!$A$1:$B$270,2,FALSE)</f>
        <v>PONOROGO</v>
      </c>
    </row>
    <row r="530" spans="1:61">
      <c r="A530">
        <v>529</v>
      </c>
      <c r="B530">
        <v>1002637830</v>
      </c>
      <c r="C530">
        <v>3</v>
      </c>
      <c r="D530" t="s">
        <v>38</v>
      </c>
      <c r="E530">
        <v>5</v>
      </c>
      <c r="F530" t="s">
        <v>92</v>
      </c>
      <c r="G530" t="s">
        <v>95</v>
      </c>
      <c r="H530" t="s">
        <v>243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46310.394918981481</v>
      </c>
      <c r="P530" s="57">
        <v>46314.656180555554</v>
      </c>
      <c r="Q530">
        <v>69410538</v>
      </c>
      <c r="S530">
        <v>152604231130</v>
      </c>
      <c r="T530" t="s">
        <v>7553</v>
      </c>
      <c r="U530" t="s">
        <v>7554</v>
      </c>
      <c r="V530" t="s">
        <v>7555</v>
      </c>
      <c r="Z530">
        <v>111.485904045403</v>
      </c>
      <c r="AA530">
        <v>-7.8709979928507003</v>
      </c>
      <c r="AB530" t="s">
        <v>7556</v>
      </c>
      <c r="AC530" t="s">
        <v>216</v>
      </c>
      <c r="AL530" t="s">
        <v>217</v>
      </c>
      <c r="AM530" t="s">
        <v>7557</v>
      </c>
      <c r="AN530" t="s">
        <v>6</v>
      </c>
      <c r="AO530" t="s">
        <v>7421</v>
      </c>
      <c r="AP530" s="57">
        <v>46314.333333333336</v>
      </c>
      <c r="AR530" t="s">
        <v>218</v>
      </c>
      <c r="AS530" t="s">
        <v>852</v>
      </c>
      <c r="AT530" t="s">
        <v>230</v>
      </c>
      <c r="AU530">
        <v>20261019</v>
      </c>
      <c r="AV530" t="s">
        <v>221</v>
      </c>
      <c r="AW530" t="s">
        <v>876</v>
      </c>
      <c r="AX530" t="s">
        <v>222</v>
      </c>
      <c r="BA530" s="57">
        <v>46314.333333333336</v>
      </c>
      <c r="BB530" t="s">
        <v>7557</v>
      </c>
      <c r="BC530">
        <v>2026</v>
      </c>
      <c r="BD530">
        <v>10</v>
      </c>
      <c r="BE530">
        <v>19</v>
      </c>
      <c r="BF530" s="6">
        <f t="shared" si="24"/>
        <v>46314</v>
      </c>
      <c r="BG530">
        <f t="shared" si="25"/>
        <v>-0.33333333333575865</v>
      </c>
      <c r="BH530" t="str">
        <f t="shared" si="26"/>
        <v>COMPLY</v>
      </c>
      <c r="BI530" t="str">
        <f>VLOOKUP(H530,Sheet2!$A$1:$B$270,2,FALSE)</f>
        <v>PONOROGO</v>
      </c>
    </row>
    <row r="531" spans="1:61">
      <c r="A531">
        <v>530</v>
      </c>
      <c r="B531">
        <v>1002641129</v>
      </c>
      <c r="C531">
        <v>3</v>
      </c>
      <c r="D531" t="s">
        <v>38</v>
      </c>
      <c r="E531">
        <v>5</v>
      </c>
      <c r="F531" t="s">
        <v>92</v>
      </c>
      <c r="G531" t="s">
        <v>95</v>
      </c>
      <c r="H531" t="s">
        <v>243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46312.394953703704</v>
      </c>
      <c r="P531" s="57">
        <v>46312.758067129631</v>
      </c>
      <c r="Q531">
        <v>69411922</v>
      </c>
      <c r="S531">
        <v>152604231140</v>
      </c>
      <c r="T531" t="s">
        <v>8404</v>
      </c>
      <c r="U531" t="s">
        <v>8405</v>
      </c>
      <c r="V531" t="s">
        <v>8406</v>
      </c>
      <c r="Z531">
        <v>111.499419026076</v>
      </c>
      <c r="AA531">
        <v>-7.9291858584268402</v>
      </c>
      <c r="AB531" t="s">
        <v>8407</v>
      </c>
      <c r="AC531" t="s">
        <v>216</v>
      </c>
      <c r="AL531" t="s">
        <v>217</v>
      </c>
      <c r="AM531" t="s">
        <v>8408</v>
      </c>
      <c r="AN531" t="s">
        <v>6</v>
      </c>
      <c r="AO531" t="s">
        <v>8365</v>
      </c>
      <c r="AP531" s="57">
        <v>46313.333333333336</v>
      </c>
      <c r="AR531" t="s">
        <v>218</v>
      </c>
      <c r="AS531" t="s">
        <v>852</v>
      </c>
      <c r="AT531" t="s">
        <v>230</v>
      </c>
      <c r="AU531">
        <v>20261017</v>
      </c>
      <c r="AV531" t="s">
        <v>221</v>
      </c>
      <c r="AW531" t="s">
        <v>880</v>
      </c>
      <c r="AX531" t="s">
        <v>222</v>
      </c>
      <c r="BA531" s="57">
        <v>46313.333333333336</v>
      </c>
      <c r="BB531" t="s">
        <v>8408</v>
      </c>
      <c r="BC531">
        <v>2026</v>
      </c>
      <c r="BD531">
        <v>10</v>
      </c>
      <c r="BE531">
        <v>17</v>
      </c>
      <c r="BF531" s="6">
        <f t="shared" si="24"/>
        <v>46312</v>
      </c>
      <c r="BG531">
        <f t="shared" si="25"/>
        <v>-1.3333333333357587</v>
      </c>
      <c r="BH531" t="str">
        <f t="shared" si="26"/>
        <v>COMPLY</v>
      </c>
      <c r="BI531" t="str">
        <f>VLOOKUP(H531,Sheet2!$A$1:$B$270,2,FALSE)</f>
        <v>PONOROGO</v>
      </c>
    </row>
    <row r="532" spans="1:61">
      <c r="A532">
        <v>531</v>
      </c>
      <c r="B532">
        <v>1002625356</v>
      </c>
      <c r="C532">
        <v>3</v>
      </c>
      <c r="D532" t="s">
        <v>38</v>
      </c>
      <c r="E532">
        <v>5</v>
      </c>
      <c r="F532" t="s">
        <v>92</v>
      </c>
      <c r="G532" t="s">
        <v>95</v>
      </c>
      <c r="H532" t="s">
        <v>243</v>
      </c>
      <c r="I532" t="s">
        <v>212</v>
      </c>
      <c r="J532" t="s">
        <v>213</v>
      </c>
      <c r="K532" t="s">
        <v>149</v>
      </c>
      <c r="L532" t="s">
        <v>214</v>
      </c>
      <c r="M532" t="s">
        <v>2114</v>
      </c>
      <c r="N532" t="s">
        <v>215</v>
      </c>
      <c r="O532" s="57">
        <v>46302.376550925925</v>
      </c>
      <c r="P532" s="57">
        <v>46302.550023148149</v>
      </c>
      <c r="Q532">
        <v>69403259</v>
      </c>
      <c r="T532" t="s">
        <v>1719</v>
      </c>
      <c r="V532" t="s">
        <v>1721</v>
      </c>
      <c r="Z532">
        <v>111.450863</v>
      </c>
      <c r="AA532">
        <v>-7.9282899999999996</v>
      </c>
      <c r="AB532" t="s">
        <v>1722</v>
      </c>
      <c r="AC532" t="s">
        <v>235</v>
      </c>
      <c r="AL532" t="s">
        <v>217</v>
      </c>
      <c r="AM532" t="s">
        <v>1723</v>
      </c>
      <c r="AN532" t="s">
        <v>6</v>
      </c>
      <c r="AO532" s="57">
        <v>46213.392731481479</v>
      </c>
      <c r="AP532" s="57">
        <v>46300</v>
      </c>
      <c r="AR532" t="s">
        <v>543</v>
      </c>
      <c r="AS532" t="s">
        <v>852</v>
      </c>
      <c r="AT532" t="s">
        <v>230</v>
      </c>
      <c r="AV532" t="s">
        <v>2119</v>
      </c>
      <c r="AW532" t="s">
        <v>880</v>
      </c>
      <c r="AX532" t="s">
        <v>222</v>
      </c>
      <c r="BA532" s="57">
        <v>46300.333333333336</v>
      </c>
      <c r="BB532" t="s">
        <v>1723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PONOROGO</v>
      </c>
    </row>
    <row r="533" spans="1:61">
      <c r="A533">
        <v>532</v>
      </c>
      <c r="B533">
        <v>1002620259</v>
      </c>
      <c r="C533">
        <v>3</v>
      </c>
      <c r="D533" t="s">
        <v>38</v>
      </c>
      <c r="E533">
        <v>5</v>
      </c>
      <c r="F533" t="s">
        <v>92</v>
      </c>
      <c r="G533" t="s">
        <v>95</v>
      </c>
      <c r="H533" t="s">
        <v>243</v>
      </c>
      <c r="I533" t="s">
        <v>212</v>
      </c>
      <c r="J533" t="s">
        <v>213</v>
      </c>
      <c r="K533" t="s">
        <v>149</v>
      </c>
      <c r="L533" t="s">
        <v>214</v>
      </c>
      <c r="M533" t="s">
        <v>1918</v>
      </c>
      <c r="N533" t="s">
        <v>215</v>
      </c>
      <c r="O533" s="57">
        <v>46297.643506944441</v>
      </c>
      <c r="P533" s="57">
        <v>46302.377002314817</v>
      </c>
      <c r="Q533">
        <v>69403259</v>
      </c>
      <c r="S533">
        <v>152604231185</v>
      </c>
      <c r="T533" t="s">
        <v>1719</v>
      </c>
      <c r="U533" t="s">
        <v>1720</v>
      </c>
      <c r="V533" t="s">
        <v>1721</v>
      </c>
      <c r="Z533">
        <v>111.450999</v>
      </c>
      <c r="AA533">
        <v>-7.928026</v>
      </c>
      <c r="AB533" t="s">
        <v>1722</v>
      </c>
      <c r="AC533" t="s">
        <v>235</v>
      </c>
      <c r="AL533" t="s">
        <v>217</v>
      </c>
      <c r="AM533" t="s">
        <v>1723</v>
      </c>
      <c r="AN533" t="s">
        <v>6</v>
      </c>
      <c r="AO533" s="57">
        <v>46063.652951388889</v>
      </c>
      <c r="AP533" s="57">
        <v>46300.333333333336</v>
      </c>
      <c r="AQ533" t="s">
        <v>838</v>
      </c>
      <c r="AR533" t="s">
        <v>12</v>
      </c>
      <c r="AS533" t="s">
        <v>852</v>
      </c>
      <c r="AT533" t="s">
        <v>230</v>
      </c>
      <c r="AV533" t="s">
        <v>1626</v>
      </c>
      <c r="AW533" t="s">
        <v>880</v>
      </c>
      <c r="AX533" t="s">
        <v>222</v>
      </c>
      <c r="BA533" s="57">
        <v>46300.333333333336</v>
      </c>
      <c r="BB533" t="s">
        <v>1723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str">
        <f>VLOOKUP(H533,Sheet2!$A$1:$B$270,2,FALSE)</f>
        <v>PONOROGO</v>
      </c>
    </row>
    <row r="534" spans="1:61">
      <c r="A534">
        <v>533</v>
      </c>
      <c r="B534">
        <v>1002639508</v>
      </c>
      <c r="C534">
        <v>3</v>
      </c>
      <c r="D534" t="s">
        <v>38</v>
      </c>
      <c r="E534">
        <v>5</v>
      </c>
      <c r="F534" t="s">
        <v>92</v>
      </c>
      <c r="G534" t="s">
        <v>95</v>
      </c>
      <c r="H534" t="s">
        <v>520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46311.391446759262</v>
      </c>
      <c r="P534" s="57">
        <v>46313.407534722224</v>
      </c>
      <c r="Q534">
        <v>69411155</v>
      </c>
      <c r="S534">
        <v>152618204369</v>
      </c>
      <c r="T534" t="s">
        <v>8409</v>
      </c>
      <c r="U534" t="s">
        <v>8410</v>
      </c>
      <c r="V534" t="s">
        <v>8411</v>
      </c>
      <c r="Z534">
        <v>111.574078984558</v>
      </c>
      <c r="AA534">
        <v>-7.9741670142471497</v>
      </c>
      <c r="AB534" t="s">
        <v>8412</v>
      </c>
      <c r="AC534" t="s">
        <v>216</v>
      </c>
      <c r="AL534" t="s">
        <v>217</v>
      </c>
      <c r="AM534" t="s">
        <v>8413</v>
      </c>
      <c r="AN534" t="s">
        <v>6</v>
      </c>
      <c r="AO534" t="s">
        <v>8414</v>
      </c>
      <c r="AP534" s="57">
        <v>46312.333333333336</v>
      </c>
      <c r="AR534" t="s">
        <v>218</v>
      </c>
      <c r="AS534" t="s">
        <v>852</v>
      </c>
      <c r="AT534" t="s">
        <v>230</v>
      </c>
      <c r="AU534">
        <v>20261018</v>
      </c>
      <c r="AV534" t="s">
        <v>221</v>
      </c>
      <c r="AW534" t="s">
        <v>880</v>
      </c>
      <c r="AX534" t="s">
        <v>222</v>
      </c>
      <c r="BA534" s="57">
        <v>46312.333333333336</v>
      </c>
      <c r="BB534" t="s">
        <v>8413</v>
      </c>
      <c r="BC534">
        <v>2026</v>
      </c>
      <c r="BD534">
        <v>10</v>
      </c>
      <c r="BE534">
        <v>18</v>
      </c>
      <c r="BF534" s="6">
        <f t="shared" si="24"/>
        <v>46313</v>
      </c>
      <c r="BG534">
        <f t="shared" si="25"/>
        <v>0.66666666666424135</v>
      </c>
      <c r="BH534" t="str">
        <f t="shared" si="26"/>
        <v>COMPLY</v>
      </c>
      <c r="BI534" t="str">
        <f>VLOOKUP(H534,Sheet2!$A$1:$B$270,2,FALSE)</f>
        <v>PONOROGO</v>
      </c>
    </row>
    <row r="535" spans="1:61">
      <c r="A535">
        <v>534</v>
      </c>
      <c r="B535">
        <v>1002641860</v>
      </c>
      <c r="C535">
        <v>3</v>
      </c>
      <c r="D535" t="s">
        <v>38</v>
      </c>
      <c r="E535">
        <v>5</v>
      </c>
      <c r="F535" t="s">
        <v>92</v>
      </c>
      <c r="G535" t="s">
        <v>95</v>
      </c>
      <c r="H535" t="s">
        <v>520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46313.497627314813</v>
      </c>
      <c r="P535" s="57">
        <v>46313.559027777781</v>
      </c>
      <c r="Q535">
        <v>69412340</v>
      </c>
      <c r="S535">
        <v>152618204370</v>
      </c>
      <c r="T535" t="s">
        <v>8415</v>
      </c>
      <c r="U535" t="s">
        <v>8416</v>
      </c>
      <c r="V535" t="s">
        <v>8417</v>
      </c>
      <c r="Z535">
        <v>111.51209950447</v>
      </c>
      <c r="AA535">
        <v>-7.9214772081870599</v>
      </c>
      <c r="AB535" t="s">
        <v>8418</v>
      </c>
      <c r="AC535" t="s">
        <v>216</v>
      </c>
      <c r="AL535" t="s">
        <v>217</v>
      </c>
      <c r="AM535" t="s">
        <v>8419</v>
      </c>
      <c r="AN535" t="s">
        <v>6</v>
      </c>
      <c r="AO535" t="s">
        <v>7940</v>
      </c>
      <c r="AP535" s="57">
        <v>46314.333333333336</v>
      </c>
      <c r="AR535" t="s">
        <v>218</v>
      </c>
      <c r="AS535" t="s">
        <v>852</v>
      </c>
      <c r="AT535" t="s">
        <v>230</v>
      </c>
      <c r="AU535">
        <v>20261018</v>
      </c>
      <c r="AV535" t="s">
        <v>221</v>
      </c>
      <c r="AW535" t="s">
        <v>878</v>
      </c>
      <c r="AX535" t="s">
        <v>222</v>
      </c>
      <c r="BA535" s="57">
        <v>46314.333333333336</v>
      </c>
      <c r="BB535" t="s">
        <v>8419</v>
      </c>
      <c r="BC535">
        <v>2026</v>
      </c>
      <c r="BD535">
        <v>10</v>
      </c>
      <c r="BE535">
        <v>18</v>
      </c>
      <c r="BF535" s="6">
        <f t="shared" si="24"/>
        <v>46313</v>
      </c>
      <c r="BG535">
        <f t="shared" si="25"/>
        <v>-1.3333333333357587</v>
      </c>
      <c r="BH535" t="str">
        <f t="shared" si="26"/>
        <v>COMPLY</v>
      </c>
      <c r="BI535" t="str">
        <f>VLOOKUP(H535,Sheet2!$A$1:$B$270,2,FALSE)</f>
        <v>PONOROGO</v>
      </c>
    </row>
    <row r="536" spans="1:61">
      <c r="A536">
        <v>535</v>
      </c>
      <c r="B536">
        <v>1002629515</v>
      </c>
      <c r="C536">
        <v>3</v>
      </c>
      <c r="D536" t="s">
        <v>38</v>
      </c>
      <c r="E536">
        <v>5</v>
      </c>
      <c r="F536" t="s">
        <v>92</v>
      </c>
      <c r="G536" t="s">
        <v>95</v>
      </c>
      <c r="H536" t="s">
        <v>457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46304.489293981482</v>
      </c>
      <c r="P536" s="57">
        <v>46305.560393518521</v>
      </c>
      <c r="Q536">
        <v>69407263</v>
      </c>
      <c r="S536">
        <v>152620220542</v>
      </c>
      <c r="T536" t="s">
        <v>5057</v>
      </c>
      <c r="U536" t="s">
        <v>5058</v>
      </c>
      <c r="V536" t="s">
        <v>5059</v>
      </c>
      <c r="Z536">
        <v>111.4536485</v>
      </c>
      <c r="AA536">
        <v>-8.0063455999999995</v>
      </c>
      <c r="AB536" t="s">
        <v>5060</v>
      </c>
      <c r="AC536" t="s">
        <v>235</v>
      </c>
      <c r="AL536" t="s">
        <v>217</v>
      </c>
      <c r="AM536" t="s">
        <v>5061</v>
      </c>
      <c r="AN536" t="s">
        <v>6</v>
      </c>
      <c r="AO536" s="57">
        <v>46275.496678240743</v>
      </c>
      <c r="AP536" s="57">
        <v>46305.333333333336</v>
      </c>
      <c r="AR536" t="s">
        <v>218</v>
      </c>
      <c r="AS536" t="s">
        <v>852</v>
      </c>
      <c r="AT536" t="s">
        <v>230</v>
      </c>
      <c r="AU536">
        <v>20261010</v>
      </c>
      <c r="AV536" t="s">
        <v>221</v>
      </c>
      <c r="AW536" t="s">
        <v>876</v>
      </c>
      <c r="AX536" t="s">
        <v>222</v>
      </c>
      <c r="BA536" s="57">
        <v>46305.333333333336</v>
      </c>
      <c r="BB536" t="s">
        <v>5061</v>
      </c>
      <c r="BC536">
        <v>2026</v>
      </c>
      <c r="BD536">
        <v>10</v>
      </c>
      <c r="BE536">
        <v>10</v>
      </c>
      <c r="BF536" s="6">
        <f t="shared" si="24"/>
        <v>46305</v>
      </c>
      <c r="BG536">
        <f t="shared" si="25"/>
        <v>-0.33333333333575865</v>
      </c>
      <c r="BH536" t="str">
        <f t="shared" si="26"/>
        <v>COMPLY</v>
      </c>
      <c r="BI536" t="str">
        <f>VLOOKUP(H536,Sheet2!$A$1:$B$270,2,FALSE)</f>
        <v>PONOROGO</v>
      </c>
    </row>
    <row r="537" spans="1:61">
      <c r="A537">
        <v>536</v>
      </c>
      <c r="B537">
        <v>1002619524</v>
      </c>
      <c r="C537">
        <v>3</v>
      </c>
      <c r="D537" t="s">
        <v>38</v>
      </c>
      <c r="E537">
        <v>5</v>
      </c>
      <c r="F537" t="s">
        <v>90</v>
      </c>
      <c r="G537" t="s">
        <v>96</v>
      </c>
      <c r="H537" t="s">
        <v>282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46297.472615740742</v>
      </c>
      <c r="P537" s="57">
        <v>46297.561319444445</v>
      </c>
      <c r="Q537">
        <v>69402945</v>
      </c>
      <c r="S537">
        <v>152608207578</v>
      </c>
      <c r="T537" t="s">
        <v>1734</v>
      </c>
      <c r="U537" t="s">
        <v>1735</v>
      </c>
      <c r="V537" t="s">
        <v>1736</v>
      </c>
      <c r="Z537">
        <v>111.680812386136</v>
      </c>
      <c r="AA537">
        <v>-8.0544064244476008</v>
      </c>
      <c r="AB537" t="s">
        <v>1737</v>
      </c>
      <c r="AC537" t="s">
        <v>235</v>
      </c>
      <c r="AL537" t="s">
        <v>217</v>
      </c>
      <c r="AM537" t="s">
        <v>1738</v>
      </c>
      <c r="AN537" t="s">
        <v>6</v>
      </c>
      <c r="AO537" s="57">
        <v>46063.475972222222</v>
      </c>
      <c r="AP537" s="57">
        <v>46298.333333333336</v>
      </c>
      <c r="AR537" t="s">
        <v>218</v>
      </c>
      <c r="AS537" t="s">
        <v>96</v>
      </c>
      <c r="AT537" t="s">
        <v>230</v>
      </c>
      <c r="AU537">
        <v>20261002</v>
      </c>
      <c r="AV537" t="s">
        <v>221</v>
      </c>
      <c r="AW537" t="s">
        <v>883</v>
      </c>
      <c r="AX537" t="s">
        <v>222</v>
      </c>
      <c r="BA537" s="57">
        <v>46298.333333333336</v>
      </c>
      <c r="BB537" t="s">
        <v>1738</v>
      </c>
      <c r="BC537">
        <v>2026</v>
      </c>
      <c r="BD537">
        <v>10</v>
      </c>
      <c r="BE537">
        <v>2</v>
      </c>
      <c r="BF537" s="6">
        <f t="shared" si="24"/>
        <v>46297</v>
      </c>
      <c r="BG537">
        <f t="shared" si="25"/>
        <v>-1.3333333333357587</v>
      </c>
      <c r="BH537" t="str">
        <f t="shared" si="26"/>
        <v>COMPLY</v>
      </c>
      <c r="BI537" t="str">
        <f>VLOOKUP(H537,Sheet2!$A$1:$B$270,2,FALSE)</f>
        <v>PONOROGO</v>
      </c>
    </row>
    <row r="538" spans="1:61">
      <c r="A538">
        <v>537</v>
      </c>
      <c r="B538">
        <v>1002621009</v>
      </c>
      <c r="C538">
        <v>3</v>
      </c>
      <c r="D538" t="s">
        <v>38</v>
      </c>
      <c r="E538">
        <v>5</v>
      </c>
      <c r="F538" t="s">
        <v>90</v>
      </c>
      <c r="G538" t="s">
        <v>96</v>
      </c>
      <c r="H538" t="s">
        <v>282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46298.574074074073</v>
      </c>
      <c r="P538" s="57">
        <v>46299.477696759262</v>
      </c>
      <c r="Q538">
        <v>69403628</v>
      </c>
      <c r="S538">
        <v>152608207758</v>
      </c>
      <c r="T538" t="s">
        <v>1739</v>
      </c>
      <c r="U538" t="s">
        <v>1740</v>
      </c>
      <c r="V538" t="s">
        <v>1741</v>
      </c>
      <c r="Z538">
        <v>111.702847480773</v>
      </c>
      <c r="AA538">
        <v>-8.1169431193209505</v>
      </c>
      <c r="AB538" t="s">
        <v>1742</v>
      </c>
      <c r="AC538" t="s">
        <v>235</v>
      </c>
      <c r="AL538" t="s">
        <v>217</v>
      </c>
      <c r="AM538" t="s">
        <v>1743</v>
      </c>
      <c r="AN538" t="s">
        <v>6</v>
      </c>
      <c r="AO538" s="57">
        <v>46091.580358796295</v>
      </c>
      <c r="AP538" s="57">
        <v>46299.458333333336</v>
      </c>
      <c r="AR538" t="s">
        <v>218</v>
      </c>
      <c r="AS538" t="s">
        <v>96</v>
      </c>
      <c r="AT538" t="s">
        <v>230</v>
      </c>
      <c r="AU538">
        <v>20261004</v>
      </c>
      <c r="AV538" t="s">
        <v>221</v>
      </c>
      <c r="AW538" t="s">
        <v>883</v>
      </c>
      <c r="AX538" t="s">
        <v>222</v>
      </c>
      <c r="BA538" s="57">
        <v>46299.458333333336</v>
      </c>
      <c r="BB538" t="s">
        <v>1743</v>
      </c>
      <c r="BC538">
        <v>2026</v>
      </c>
      <c r="BD538">
        <v>10</v>
      </c>
      <c r="BE538">
        <v>4</v>
      </c>
      <c r="BF538" s="6">
        <f t="shared" si="24"/>
        <v>46299</v>
      </c>
      <c r="BG538">
        <f t="shared" si="25"/>
        <v>-0.45833333333575865</v>
      </c>
      <c r="BH538" t="str">
        <f t="shared" si="26"/>
        <v>COMPLY</v>
      </c>
      <c r="BI538" t="str">
        <f>VLOOKUP(H538,Sheet2!$A$1:$B$270,2,FALSE)</f>
        <v>PONOROGO</v>
      </c>
    </row>
    <row r="539" spans="1:61">
      <c r="A539">
        <v>538</v>
      </c>
      <c r="B539">
        <v>1002624715</v>
      </c>
      <c r="C539">
        <v>3</v>
      </c>
      <c r="D539" t="s">
        <v>38</v>
      </c>
      <c r="E539">
        <v>5</v>
      </c>
      <c r="F539" t="s">
        <v>90</v>
      </c>
      <c r="G539" t="s">
        <v>96</v>
      </c>
      <c r="H539" t="s">
        <v>282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46301.633055555554</v>
      </c>
      <c r="P539" s="57">
        <v>46302.692986111113</v>
      </c>
      <c r="Q539">
        <v>69405212</v>
      </c>
      <c r="S539">
        <v>152608207762</v>
      </c>
      <c r="T539" t="s">
        <v>3272</v>
      </c>
      <c r="U539" t="s">
        <v>3273</v>
      </c>
      <c r="V539" t="s">
        <v>3274</v>
      </c>
      <c r="Z539">
        <v>111.68538505807101</v>
      </c>
      <c r="AA539">
        <v>-8.0560423877890202</v>
      </c>
      <c r="AB539" t="s">
        <v>3275</v>
      </c>
      <c r="AC539" t="s">
        <v>235</v>
      </c>
      <c r="AL539" t="s">
        <v>217</v>
      </c>
      <c r="AM539" t="s">
        <v>3276</v>
      </c>
      <c r="AN539" t="s">
        <v>6</v>
      </c>
      <c r="AO539" s="57">
        <v>46183.642893518518</v>
      </c>
      <c r="AP539" s="57">
        <v>46302.625</v>
      </c>
      <c r="AR539" t="s">
        <v>218</v>
      </c>
      <c r="AS539" t="s">
        <v>96</v>
      </c>
      <c r="AT539" t="s">
        <v>342</v>
      </c>
      <c r="AU539">
        <v>20261007</v>
      </c>
      <c r="AV539" t="s">
        <v>221</v>
      </c>
      <c r="AW539" t="s">
        <v>854</v>
      </c>
      <c r="AX539" t="s">
        <v>222</v>
      </c>
      <c r="BA539" s="57">
        <v>46302.625</v>
      </c>
      <c r="BB539" t="s">
        <v>3276</v>
      </c>
      <c r="BC539">
        <v>2026</v>
      </c>
      <c r="BD539">
        <v>10</v>
      </c>
      <c r="BE539">
        <v>7</v>
      </c>
      <c r="BF539" s="6">
        <f t="shared" si="24"/>
        <v>46302</v>
      </c>
      <c r="BG539">
        <f t="shared" si="25"/>
        <v>-0.625</v>
      </c>
      <c r="BH539" t="str">
        <f t="shared" si="26"/>
        <v>COMPLY</v>
      </c>
      <c r="BI539" t="str">
        <f>VLOOKUP(H539,Sheet2!$A$1:$B$270,2,FALSE)</f>
        <v>PONOROGO</v>
      </c>
    </row>
    <row r="540" spans="1:61">
      <c r="A540">
        <v>539</v>
      </c>
      <c r="B540">
        <v>1002627670</v>
      </c>
      <c r="C540">
        <v>3</v>
      </c>
      <c r="D540" t="s">
        <v>38</v>
      </c>
      <c r="E540">
        <v>5</v>
      </c>
      <c r="F540" t="s">
        <v>90</v>
      </c>
      <c r="G540" t="s">
        <v>96</v>
      </c>
      <c r="H540" t="s">
        <v>282</v>
      </c>
      <c r="I540" t="s">
        <v>212</v>
      </c>
      <c r="J540" t="s">
        <v>213</v>
      </c>
      <c r="K540" t="s">
        <v>149</v>
      </c>
      <c r="L540" t="s">
        <v>826</v>
      </c>
      <c r="M540" t="s">
        <v>76</v>
      </c>
      <c r="N540" t="s">
        <v>215</v>
      </c>
      <c r="O540" s="57">
        <v>46303.553206018521</v>
      </c>
      <c r="P540" s="57">
        <v>46303.849664351852</v>
      </c>
      <c r="Q540">
        <v>69406472</v>
      </c>
      <c r="R540">
        <v>3557001303</v>
      </c>
      <c r="S540">
        <v>152608208119</v>
      </c>
      <c r="T540" t="s">
        <v>3931</v>
      </c>
      <c r="U540" t="s">
        <v>4532</v>
      </c>
      <c r="V540" t="s">
        <v>4533</v>
      </c>
      <c r="Z540">
        <v>111.7098003</v>
      </c>
      <c r="AA540">
        <v>-7.9373844999999896</v>
      </c>
      <c r="AB540" t="s">
        <v>4534</v>
      </c>
      <c r="AC540" t="s">
        <v>235</v>
      </c>
      <c r="AL540" t="s">
        <v>217</v>
      </c>
      <c r="AM540" t="s">
        <v>4535</v>
      </c>
      <c r="AN540" t="s">
        <v>6</v>
      </c>
      <c r="AO540" s="57">
        <v>46244.569814814815</v>
      </c>
      <c r="AP540" s="57">
        <v>46304.625</v>
      </c>
      <c r="AR540" t="s">
        <v>218</v>
      </c>
      <c r="AS540" t="s">
        <v>96</v>
      </c>
      <c r="AT540" t="s">
        <v>230</v>
      </c>
      <c r="AU540">
        <v>20261008</v>
      </c>
      <c r="AV540" t="s">
        <v>221</v>
      </c>
      <c r="AW540" t="s">
        <v>4536</v>
      </c>
      <c r="AX540" t="s">
        <v>222</v>
      </c>
      <c r="BA540" s="57">
        <v>46304.625</v>
      </c>
      <c r="BB540" t="s">
        <v>4535</v>
      </c>
      <c r="BC540">
        <v>2026</v>
      </c>
      <c r="BD540">
        <v>10</v>
      </c>
      <c r="BE540">
        <v>8</v>
      </c>
      <c r="BF540" s="6">
        <f t="shared" si="24"/>
        <v>46303</v>
      </c>
      <c r="BG540">
        <f t="shared" si="25"/>
        <v>-1.625</v>
      </c>
      <c r="BH540" t="str">
        <f t="shared" si="26"/>
        <v>COMPLY</v>
      </c>
      <c r="BI540" t="str">
        <f>VLOOKUP(H540,Sheet2!$A$1:$B$270,2,FALSE)</f>
        <v>PONOROGO</v>
      </c>
    </row>
    <row r="541" spans="1:61">
      <c r="A541">
        <v>540</v>
      </c>
      <c r="B541">
        <v>1002627673</v>
      </c>
      <c r="C541">
        <v>3</v>
      </c>
      <c r="D541" t="s">
        <v>38</v>
      </c>
      <c r="E541">
        <v>5</v>
      </c>
      <c r="F541" t="s">
        <v>90</v>
      </c>
      <c r="G541" t="s">
        <v>96</v>
      </c>
      <c r="H541" t="s">
        <v>282</v>
      </c>
      <c r="I541" t="s">
        <v>212</v>
      </c>
      <c r="J541" t="s">
        <v>213</v>
      </c>
      <c r="K541" t="s">
        <v>149</v>
      </c>
      <c r="L541" t="s">
        <v>826</v>
      </c>
      <c r="M541" t="s">
        <v>76</v>
      </c>
      <c r="N541" t="s">
        <v>215</v>
      </c>
      <c r="O541" s="57">
        <v>46303.553877314815</v>
      </c>
      <c r="P541" s="57">
        <v>46304.531099537038</v>
      </c>
      <c r="Q541">
        <v>69406475</v>
      </c>
      <c r="R541">
        <v>3556525025</v>
      </c>
      <c r="S541">
        <v>152608208120</v>
      </c>
      <c r="T541" t="s">
        <v>3931</v>
      </c>
      <c r="U541" t="s">
        <v>4537</v>
      </c>
      <c r="V541" t="s">
        <v>4538</v>
      </c>
      <c r="Z541">
        <v>111.7098003</v>
      </c>
      <c r="AA541">
        <v>-7.9373844999999896</v>
      </c>
      <c r="AB541" t="s">
        <v>4539</v>
      </c>
      <c r="AC541" t="s">
        <v>235</v>
      </c>
      <c r="AL541" t="s">
        <v>217</v>
      </c>
      <c r="AM541" t="s">
        <v>3323</v>
      </c>
      <c r="AN541" t="s">
        <v>6</v>
      </c>
      <c r="AO541" s="57">
        <v>46244.569814814815</v>
      </c>
      <c r="AP541" s="57">
        <v>46304.458333333336</v>
      </c>
      <c r="AR541" t="s">
        <v>218</v>
      </c>
      <c r="AS541" t="s">
        <v>96</v>
      </c>
      <c r="AT541" t="s">
        <v>230</v>
      </c>
      <c r="AU541">
        <v>20261009</v>
      </c>
      <c r="AV541" t="s">
        <v>221</v>
      </c>
      <c r="AW541" t="s">
        <v>4536</v>
      </c>
      <c r="AX541" t="s">
        <v>222</v>
      </c>
      <c r="BA541" s="57">
        <v>46304.458333333336</v>
      </c>
      <c r="BB541" t="s">
        <v>3323</v>
      </c>
      <c r="BC541">
        <v>2026</v>
      </c>
      <c r="BD541">
        <v>10</v>
      </c>
      <c r="BE541">
        <v>9</v>
      </c>
      <c r="BF541" s="6">
        <f t="shared" si="24"/>
        <v>46304</v>
      </c>
      <c r="BG541">
        <f t="shared" si="25"/>
        <v>-0.45833333333575865</v>
      </c>
      <c r="BH541" t="str">
        <f t="shared" si="26"/>
        <v>COMPLY</v>
      </c>
      <c r="BI541" t="str">
        <f>VLOOKUP(H541,Sheet2!$A$1:$B$270,2,FALSE)</f>
        <v>PONOROGO</v>
      </c>
    </row>
    <row r="542" spans="1:61">
      <c r="A542">
        <v>541</v>
      </c>
      <c r="B542">
        <v>1002629051</v>
      </c>
      <c r="C542">
        <v>3</v>
      </c>
      <c r="D542" t="s">
        <v>38</v>
      </c>
      <c r="E542">
        <v>5</v>
      </c>
      <c r="F542" t="s">
        <v>90</v>
      </c>
      <c r="G542" t="s">
        <v>96</v>
      </c>
      <c r="H542" t="s">
        <v>282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46304.412268518521</v>
      </c>
      <c r="P542" s="57">
        <v>46305.404537037037</v>
      </c>
      <c r="Q542">
        <v>69407107</v>
      </c>
      <c r="S542">
        <v>152608208126</v>
      </c>
      <c r="T542" t="s">
        <v>5062</v>
      </c>
      <c r="U542" t="s">
        <v>5063</v>
      </c>
      <c r="V542" t="s">
        <v>5064</v>
      </c>
      <c r="Z542">
        <v>111.59029394388099</v>
      </c>
      <c r="AA542">
        <v>-8.2665129981610495</v>
      </c>
      <c r="AB542" t="s">
        <v>5065</v>
      </c>
      <c r="AC542" t="s">
        <v>216</v>
      </c>
      <c r="AL542" t="s">
        <v>217</v>
      </c>
      <c r="AM542" t="s">
        <v>5066</v>
      </c>
      <c r="AN542" t="s">
        <v>6</v>
      </c>
      <c r="AO542" s="57">
        <v>46275.413715277777</v>
      </c>
      <c r="AP542" s="57">
        <v>46305.333333333336</v>
      </c>
      <c r="AR542" t="s">
        <v>218</v>
      </c>
      <c r="AS542" t="s">
        <v>96</v>
      </c>
      <c r="AT542" t="s">
        <v>230</v>
      </c>
      <c r="AU542">
        <v>20261010</v>
      </c>
      <c r="AV542" t="s">
        <v>221</v>
      </c>
      <c r="AW542" t="s">
        <v>879</v>
      </c>
      <c r="AX542" t="s">
        <v>222</v>
      </c>
      <c r="BA542" s="57">
        <v>46305.333333333336</v>
      </c>
      <c r="BB542" t="s">
        <v>5066</v>
      </c>
      <c r="BC542">
        <v>2026</v>
      </c>
      <c r="BD542">
        <v>10</v>
      </c>
      <c r="BE542">
        <v>10</v>
      </c>
      <c r="BF542" s="6">
        <f t="shared" si="24"/>
        <v>46305</v>
      </c>
      <c r="BG542">
        <f t="shared" si="25"/>
        <v>-0.33333333333575865</v>
      </c>
      <c r="BH542" t="str">
        <f t="shared" si="26"/>
        <v>COMPLY</v>
      </c>
      <c r="BI542" t="str">
        <f>VLOOKUP(H542,Sheet2!$A$1:$B$270,2,FALSE)</f>
        <v>PONOROGO</v>
      </c>
    </row>
    <row r="543" spans="1:61">
      <c r="A543">
        <v>542</v>
      </c>
      <c r="B543">
        <v>1002642430</v>
      </c>
      <c r="C543">
        <v>3</v>
      </c>
      <c r="D543" t="s">
        <v>38</v>
      </c>
      <c r="E543">
        <v>5</v>
      </c>
      <c r="F543" t="s">
        <v>90</v>
      </c>
      <c r="G543" t="s">
        <v>96</v>
      </c>
      <c r="H543" t="s">
        <v>282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46314.406030092592</v>
      </c>
      <c r="P543" s="57">
        <v>46314.873043981483</v>
      </c>
      <c r="Q543">
        <v>69412665</v>
      </c>
      <c r="S543">
        <v>152608209563</v>
      </c>
      <c r="T543" t="s">
        <v>9555</v>
      </c>
      <c r="U543" t="s">
        <v>9556</v>
      </c>
      <c r="V543" t="s">
        <v>9557</v>
      </c>
      <c r="Z543">
        <v>111.67213852203299</v>
      </c>
      <c r="AA543">
        <v>-8.1856088328409999</v>
      </c>
      <c r="AB543" t="s">
        <v>9558</v>
      </c>
      <c r="AC543" t="s">
        <v>235</v>
      </c>
      <c r="AL543" t="s">
        <v>217</v>
      </c>
      <c r="AM543" t="s">
        <v>9559</v>
      </c>
      <c r="AN543" t="s">
        <v>6</v>
      </c>
      <c r="AO543" t="s">
        <v>9560</v>
      </c>
      <c r="AP543" s="57">
        <v>46315.458333333336</v>
      </c>
      <c r="AR543" t="s">
        <v>218</v>
      </c>
      <c r="AS543" t="s">
        <v>96</v>
      </c>
      <c r="AT543" t="s">
        <v>230</v>
      </c>
      <c r="AU543">
        <v>20261019</v>
      </c>
      <c r="AV543" t="s">
        <v>221</v>
      </c>
      <c r="AW543" t="s">
        <v>877</v>
      </c>
      <c r="AX543" t="s">
        <v>222</v>
      </c>
      <c r="BA543" s="57">
        <v>46315.458333333336</v>
      </c>
      <c r="BB543" t="s">
        <v>9559</v>
      </c>
      <c r="BC543">
        <v>2026</v>
      </c>
      <c r="BD543">
        <v>10</v>
      </c>
      <c r="BE543">
        <v>19</v>
      </c>
      <c r="BF543" s="6">
        <f t="shared" si="24"/>
        <v>46314</v>
      </c>
      <c r="BG543">
        <f t="shared" si="25"/>
        <v>-1.4583333333357587</v>
      </c>
      <c r="BH543" t="str">
        <f t="shared" si="26"/>
        <v>COMPLY</v>
      </c>
      <c r="BI543" t="str">
        <f>VLOOKUP(H543,Sheet2!$A$1:$B$270,2,FALSE)</f>
        <v>PONOROGO</v>
      </c>
    </row>
    <row r="544" spans="1:61">
      <c r="A544">
        <v>543</v>
      </c>
      <c r="B544">
        <v>1002643911</v>
      </c>
      <c r="C544">
        <v>3</v>
      </c>
      <c r="D544" t="s">
        <v>38</v>
      </c>
      <c r="E544">
        <v>5</v>
      </c>
      <c r="F544" t="s">
        <v>90</v>
      </c>
      <c r="G544" t="s">
        <v>96</v>
      </c>
      <c r="H544" t="s">
        <v>282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46314.664641203701</v>
      </c>
      <c r="P544" s="57">
        <v>46314.860520833332</v>
      </c>
      <c r="Q544">
        <v>69413177</v>
      </c>
      <c r="S544">
        <v>152608208304</v>
      </c>
      <c r="T544" t="s">
        <v>9561</v>
      </c>
      <c r="U544" t="s">
        <v>9562</v>
      </c>
      <c r="V544" t="s">
        <v>9563</v>
      </c>
      <c r="Z544">
        <v>111.58227366446999</v>
      </c>
      <c r="AA544">
        <v>-8.3038449228272295</v>
      </c>
      <c r="AB544" t="s">
        <v>9564</v>
      </c>
      <c r="AC544" t="s">
        <v>235</v>
      </c>
      <c r="AL544" t="s">
        <v>217</v>
      </c>
      <c r="AM544" t="s">
        <v>9565</v>
      </c>
      <c r="AN544" t="s">
        <v>6</v>
      </c>
      <c r="AO544" t="s">
        <v>9468</v>
      </c>
      <c r="AP544" s="57">
        <v>46315.625</v>
      </c>
      <c r="AR544" t="s">
        <v>218</v>
      </c>
      <c r="AS544" t="s">
        <v>96</v>
      </c>
      <c r="AT544" t="s">
        <v>220</v>
      </c>
      <c r="AU544">
        <v>20261019</v>
      </c>
      <c r="AV544" t="s">
        <v>221</v>
      </c>
      <c r="AW544" t="s">
        <v>9566</v>
      </c>
      <c r="AX544" t="s">
        <v>222</v>
      </c>
      <c r="BA544" s="57">
        <v>46315.625</v>
      </c>
      <c r="BB544" t="s">
        <v>9565</v>
      </c>
      <c r="BC544">
        <v>2026</v>
      </c>
      <c r="BD544">
        <v>10</v>
      </c>
      <c r="BE544">
        <v>19</v>
      </c>
      <c r="BF544" s="6">
        <f t="shared" si="24"/>
        <v>46314</v>
      </c>
      <c r="BG544">
        <f t="shared" si="25"/>
        <v>-1.625</v>
      </c>
      <c r="BH544" t="str">
        <f t="shared" si="26"/>
        <v>COMPLY</v>
      </c>
      <c r="BI544" t="str">
        <f>VLOOKUP(H544,Sheet2!$A$1:$B$270,2,FALSE)</f>
        <v>PONOROGO</v>
      </c>
    </row>
    <row r="545" spans="1:61">
      <c r="A545">
        <v>544</v>
      </c>
      <c r="B545">
        <v>1002627037</v>
      </c>
      <c r="C545">
        <v>3</v>
      </c>
      <c r="D545" t="s">
        <v>38</v>
      </c>
      <c r="E545">
        <v>5</v>
      </c>
      <c r="F545" t="s">
        <v>90</v>
      </c>
      <c r="G545" t="s">
        <v>96</v>
      </c>
      <c r="H545" t="s">
        <v>282</v>
      </c>
      <c r="I545" t="s">
        <v>212</v>
      </c>
      <c r="J545" t="s">
        <v>213</v>
      </c>
      <c r="K545" t="s">
        <v>149</v>
      </c>
      <c r="L545" t="s">
        <v>214</v>
      </c>
      <c r="M545" t="s">
        <v>1918</v>
      </c>
      <c r="N545" t="s">
        <v>215</v>
      </c>
      <c r="O545" s="57">
        <v>46303.351099537038</v>
      </c>
      <c r="P545" s="57">
        <v>46304.45988425926</v>
      </c>
      <c r="Q545">
        <v>69406198</v>
      </c>
      <c r="S545">
        <v>152608208117</v>
      </c>
      <c r="T545" t="s">
        <v>3931</v>
      </c>
      <c r="U545" t="s">
        <v>3932</v>
      </c>
      <c r="V545" t="s">
        <v>3933</v>
      </c>
      <c r="Z545">
        <v>111.7098003</v>
      </c>
      <c r="AA545">
        <v>-7.9373844999999896</v>
      </c>
      <c r="AB545" t="s">
        <v>3934</v>
      </c>
      <c r="AC545" t="s">
        <v>235</v>
      </c>
      <c r="AL545" t="s">
        <v>217</v>
      </c>
      <c r="AM545" t="s">
        <v>3935</v>
      </c>
      <c r="AN545" t="s">
        <v>6</v>
      </c>
      <c r="AO545" s="57">
        <v>46244.361608796295</v>
      </c>
      <c r="AP545" s="57">
        <v>46304.333333333336</v>
      </c>
      <c r="AQ545" t="s">
        <v>841</v>
      </c>
      <c r="AR545" t="s">
        <v>12</v>
      </c>
      <c r="AS545" t="s">
        <v>96</v>
      </c>
      <c r="AT545" t="s">
        <v>220</v>
      </c>
      <c r="AV545" t="s">
        <v>1626</v>
      </c>
      <c r="AW545" t="s">
        <v>3936</v>
      </c>
      <c r="AX545" t="s">
        <v>222</v>
      </c>
      <c r="BA545" s="57">
        <v>46304.333333333336</v>
      </c>
      <c r="BB545" t="s">
        <v>3935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str">
        <f>VLOOKUP(H545,Sheet2!$A$1:$B$270,2,FALSE)</f>
        <v>PONOROGO</v>
      </c>
    </row>
    <row r="546" spans="1:61">
      <c r="A546">
        <v>545</v>
      </c>
      <c r="B546">
        <v>1002627038</v>
      </c>
      <c r="C546">
        <v>3</v>
      </c>
      <c r="D546" t="s">
        <v>38</v>
      </c>
      <c r="E546">
        <v>5</v>
      </c>
      <c r="F546" t="s">
        <v>90</v>
      </c>
      <c r="G546" t="s">
        <v>96</v>
      </c>
      <c r="H546" t="s">
        <v>282</v>
      </c>
      <c r="I546" t="s">
        <v>212</v>
      </c>
      <c r="J546" t="s">
        <v>213</v>
      </c>
      <c r="K546" t="s">
        <v>149</v>
      </c>
      <c r="L546" t="s">
        <v>214</v>
      </c>
      <c r="M546" t="s">
        <v>1918</v>
      </c>
      <c r="N546" t="s">
        <v>215</v>
      </c>
      <c r="O546" s="57">
        <v>46303.351157407407</v>
      </c>
      <c r="P546" s="57">
        <v>46304.45988425926</v>
      </c>
      <c r="Q546">
        <v>69406211</v>
      </c>
      <c r="S546">
        <v>152608208116</v>
      </c>
      <c r="T546" t="s">
        <v>3931</v>
      </c>
      <c r="U546" t="s">
        <v>3932</v>
      </c>
      <c r="V546" t="s">
        <v>3937</v>
      </c>
      <c r="Z546">
        <v>111.7098003</v>
      </c>
      <c r="AA546">
        <v>-7.9373844999999896</v>
      </c>
      <c r="AB546" t="s">
        <v>3938</v>
      </c>
      <c r="AC546" t="s">
        <v>235</v>
      </c>
      <c r="AL546" t="s">
        <v>217</v>
      </c>
      <c r="AM546" t="s">
        <v>3935</v>
      </c>
      <c r="AN546" t="s">
        <v>6</v>
      </c>
      <c r="AO546" s="57">
        <v>46244.361608796295</v>
      </c>
      <c r="AP546" s="57">
        <v>46304.333333333336</v>
      </c>
      <c r="AQ546" t="s">
        <v>841</v>
      </c>
      <c r="AR546" t="s">
        <v>12</v>
      </c>
      <c r="AS546" t="s">
        <v>96</v>
      </c>
      <c r="AT546" t="s">
        <v>220</v>
      </c>
      <c r="AV546" t="s">
        <v>1626</v>
      </c>
      <c r="AW546" t="s">
        <v>3936</v>
      </c>
      <c r="AX546" t="s">
        <v>222</v>
      </c>
      <c r="BA546" s="57">
        <v>46304.333333333336</v>
      </c>
      <c r="BB546" t="s">
        <v>3935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PONOROGO</v>
      </c>
    </row>
    <row r="547" spans="1:61">
      <c r="A547">
        <v>546</v>
      </c>
      <c r="B547">
        <v>1002619854</v>
      </c>
      <c r="C547">
        <v>3</v>
      </c>
      <c r="D547" t="s">
        <v>59</v>
      </c>
      <c r="E547">
        <v>4</v>
      </c>
      <c r="F547" t="s">
        <v>544</v>
      </c>
      <c r="G547" t="s">
        <v>798</v>
      </c>
      <c r="H547" t="s">
        <v>1744</v>
      </c>
      <c r="I547" t="s">
        <v>212</v>
      </c>
      <c r="J547" t="s">
        <v>213</v>
      </c>
      <c r="K547" t="s">
        <v>149</v>
      </c>
      <c r="M547" t="s">
        <v>1400</v>
      </c>
      <c r="N547" t="s">
        <v>563</v>
      </c>
      <c r="O547" s="57">
        <v>46297.578182870369</v>
      </c>
      <c r="P547" s="57">
        <v>46302.480474537035</v>
      </c>
      <c r="Q547">
        <v>66525052</v>
      </c>
      <c r="S547">
        <v>146143118636</v>
      </c>
      <c r="T547" t="s">
        <v>1652</v>
      </c>
      <c r="U547" t="s">
        <v>1745</v>
      </c>
      <c r="V547" t="s">
        <v>2647</v>
      </c>
      <c r="Z547">
        <v>110.153590112724</v>
      </c>
      <c r="AA547">
        <v>-7.86491983620071</v>
      </c>
      <c r="AB547" t="s">
        <v>1746</v>
      </c>
      <c r="AC547" t="s">
        <v>225</v>
      </c>
      <c r="AL547" t="s">
        <v>217</v>
      </c>
      <c r="AM547" t="s">
        <v>2648</v>
      </c>
      <c r="AN547" t="s">
        <v>6</v>
      </c>
      <c r="AO547" s="57">
        <v>46063.580127314817</v>
      </c>
      <c r="AP547" s="57">
        <v>46301.458333333336</v>
      </c>
      <c r="AR547" t="s">
        <v>14</v>
      </c>
      <c r="AS547" t="s">
        <v>1747</v>
      </c>
      <c r="AT547" t="s">
        <v>230</v>
      </c>
      <c r="AV547" t="s">
        <v>3277</v>
      </c>
      <c r="AW547" t="s">
        <v>1748</v>
      </c>
      <c r="AX547" t="s">
        <v>222</v>
      </c>
      <c r="BA547" s="57">
        <v>46301.458333333336</v>
      </c>
      <c r="BB547" t="s">
        <v>2648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1002632461</v>
      </c>
      <c r="C548">
        <v>3</v>
      </c>
      <c r="D548" t="s">
        <v>59</v>
      </c>
      <c r="E548">
        <v>4</v>
      </c>
      <c r="F548" t="s">
        <v>544</v>
      </c>
      <c r="G548" t="s">
        <v>798</v>
      </c>
      <c r="H548" t="s">
        <v>1744</v>
      </c>
      <c r="I548" t="s">
        <v>212</v>
      </c>
      <c r="J548" t="s">
        <v>213</v>
      </c>
      <c r="K548" t="s">
        <v>149</v>
      </c>
      <c r="L548" t="s">
        <v>214</v>
      </c>
      <c r="M548" t="s">
        <v>1400</v>
      </c>
      <c r="N548" t="s">
        <v>215</v>
      </c>
      <c r="O548" s="57">
        <v>46307.451168981483</v>
      </c>
      <c r="P548" s="57">
        <v>46310.809733796297</v>
      </c>
      <c r="Q548">
        <v>69408489</v>
      </c>
      <c r="S548">
        <v>146143118667</v>
      </c>
      <c r="T548" t="s">
        <v>5923</v>
      </c>
      <c r="U548" t="s">
        <v>5924</v>
      </c>
      <c r="V548" t="s">
        <v>5925</v>
      </c>
      <c r="Z548">
        <v>110.0565062</v>
      </c>
      <c r="AA548">
        <v>-7.8866111999999999</v>
      </c>
      <c r="AB548" t="s">
        <v>5926</v>
      </c>
      <c r="AC548" t="s">
        <v>235</v>
      </c>
      <c r="AL548" t="s">
        <v>217</v>
      </c>
      <c r="AM548" t="s">
        <v>5927</v>
      </c>
      <c r="AN548" t="s">
        <v>6</v>
      </c>
      <c r="AO548" s="57">
        <v>46366.455150462964</v>
      </c>
      <c r="AP548" s="57">
        <v>46308.625</v>
      </c>
      <c r="AQ548" t="s">
        <v>838</v>
      </c>
      <c r="AR548" t="s">
        <v>14</v>
      </c>
      <c r="AS548" t="s">
        <v>1747</v>
      </c>
      <c r="AT548" t="s">
        <v>230</v>
      </c>
      <c r="AV548" t="s">
        <v>7558</v>
      </c>
      <c r="AW548" t="s">
        <v>875</v>
      </c>
      <c r="AX548" t="s">
        <v>222</v>
      </c>
      <c r="BA548" s="57">
        <v>46308.625</v>
      </c>
      <c r="BB548" t="s">
        <v>5927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:61">
      <c r="A549">
        <v>548</v>
      </c>
      <c r="B549">
        <v>1002646318</v>
      </c>
      <c r="C549">
        <v>3</v>
      </c>
      <c r="D549" t="s">
        <v>59</v>
      </c>
      <c r="E549">
        <v>4</v>
      </c>
      <c r="F549" t="s">
        <v>544</v>
      </c>
      <c r="G549" t="s">
        <v>798</v>
      </c>
      <c r="H549" t="s">
        <v>1744</v>
      </c>
      <c r="I549" t="s">
        <v>212</v>
      </c>
      <c r="J549" t="s">
        <v>213</v>
      </c>
      <c r="K549" t="s">
        <v>149</v>
      </c>
      <c r="L549" t="s">
        <v>214</v>
      </c>
      <c r="M549" t="s">
        <v>224</v>
      </c>
      <c r="N549" t="s">
        <v>215</v>
      </c>
      <c r="O549" s="57">
        <v>46315.749872685185</v>
      </c>
      <c r="P549" s="57">
        <v>46316.544166666667</v>
      </c>
      <c r="Q549">
        <v>69414070</v>
      </c>
      <c r="S549">
        <v>146143118713</v>
      </c>
      <c r="T549" t="s">
        <v>10275</v>
      </c>
      <c r="U549" t="s">
        <v>10276</v>
      </c>
      <c r="V549" t="s">
        <v>10277</v>
      </c>
      <c r="Z549">
        <v>110.1629472</v>
      </c>
      <c r="AA549">
        <v>-7.8558237999999996</v>
      </c>
      <c r="AB549" t="s">
        <v>10278</v>
      </c>
      <c r="AC549" t="s">
        <v>235</v>
      </c>
      <c r="AL549" t="s">
        <v>217</v>
      </c>
      <c r="AM549" t="s">
        <v>10279</v>
      </c>
      <c r="AN549" t="s">
        <v>6</v>
      </c>
      <c r="AO549" t="s">
        <v>10280</v>
      </c>
      <c r="AP549" s="57">
        <v>46319.625</v>
      </c>
      <c r="AR549" t="s">
        <v>18</v>
      </c>
      <c r="AS549" t="s">
        <v>1747</v>
      </c>
      <c r="AT549" t="s">
        <v>230</v>
      </c>
      <c r="AV549" t="s">
        <v>226</v>
      </c>
      <c r="AW549" t="s">
        <v>877</v>
      </c>
      <c r="AX549" t="s">
        <v>222</v>
      </c>
      <c r="BA549" s="57">
        <v>46319.625</v>
      </c>
      <c r="BB549" t="s">
        <v>10279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:61">
      <c r="A550">
        <v>549</v>
      </c>
      <c r="B550">
        <v>1002625822</v>
      </c>
      <c r="C550">
        <v>3</v>
      </c>
      <c r="D550" t="s">
        <v>59</v>
      </c>
      <c r="E550">
        <v>4</v>
      </c>
      <c r="F550" t="s">
        <v>544</v>
      </c>
      <c r="G550" t="s">
        <v>798</v>
      </c>
      <c r="H550" t="s">
        <v>1744</v>
      </c>
      <c r="I550" t="s">
        <v>212</v>
      </c>
      <c r="J550" t="s">
        <v>213</v>
      </c>
      <c r="K550" t="s">
        <v>149</v>
      </c>
      <c r="M550" t="s">
        <v>76</v>
      </c>
      <c r="N550" t="s">
        <v>563</v>
      </c>
      <c r="O550" s="57">
        <v>46302.480486111112</v>
      </c>
      <c r="P550" s="57">
        <v>46302.515196759261</v>
      </c>
      <c r="Q550">
        <v>66525052</v>
      </c>
      <c r="S550">
        <v>146143118656</v>
      </c>
      <c r="T550" t="s">
        <v>1652</v>
      </c>
      <c r="U550" t="s">
        <v>3939</v>
      </c>
      <c r="V550" t="s">
        <v>3940</v>
      </c>
      <c r="Z550">
        <v>110.15910700000001</v>
      </c>
      <c r="AA550">
        <v>-7.8656689999999996</v>
      </c>
      <c r="AB550" t="s">
        <v>1746</v>
      </c>
      <c r="AC550" t="s">
        <v>225</v>
      </c>
      <c r="AL550" t="s">
        <v>217</v>
      </c>
      <c r="AM550" t="s">
        <v>3941</v>
      </c>
      <c r="AN550" t="s">
        <v>6</v>
      </c>
      <c r="AO550" s="57">
        <v>46213.486516203702</v>
      </c>
      <c r="AR550" t="s">
        <v>218</v>
      </c>
      <c r="AS550" t="s">
        <v>1747</v>
      </c>
      <c r="AT550" t="s">
        <v>230</v>
      </c>
      <c r="AU550">
        <v>20261007</v>
      </c>
      <c r="AV550" t="s">
        <v>221</v>
      </c>
      <c r="AW550" t="s">
        <v>540</v>
      </c>
      <c r="AX550" t="s">
        <v>222</v>
      </c>
      <c r="BA550" s="57">
        <v>46302.291666666664</v>
      </c>
      <c r="BB550" t="s">
        <v>3941</v>
      </c>
      <c r="BC550">
        <v>2026</v>
      </c>
      <c r="BD550">
        <v>10</v>
      </c>
      <c r="BE550">
        <v>7</v>
      </c>
      <c r="BF550" s="6">
        <f t="shared" si="24"/>
        <v>46302</v>
      </c>
      <c r="BG550">
        <f t="shared" si="25"/>
        <v>-0.29166666666424135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1002636169</v>
      </c>
      <c r="C551">
        <v>3</v>
      </c>
      <c r="D551" t="s">
        <v>59</v>
      </c>
      <c r="E551">
        <v>4</v>
      </c>
      <c r="F551" t="s">
        <v>544</v>
      </c>
      <c r="G551" t="s">
        <v>798</v>
      </c>
      <c r="H551" t="s">
        <v>1744</v>
      </c>
      <c r="I551" t="s">
        <v>212</v>
      </c>
      <c r="J551" t="s">
        <v>213</v>
      </c>
      <c r="K551" t="s">
        <v>149</v>
      </c>
      <c r="M551" t="s">
        <v>76</v>
      </c>
      <c r="N551" t="s">
        <v>563</v>
      </c>
      <c r="O551" s="57">
        <v>46309.400625000002</v>
      </c>
      <c r="P551" s="57">
        <v>46309.674479166664</v>
      </c>
      <c r="Q551">
        <v>69409838</v>
      </c>
      <c r="S551">
        <v>146143118674</v>
      </c>
      <c r="T551" t="s">
        <v>6965</v>
      </c>
      <c r="U551" t="s">
        <v>6966</v>
      </c>
      <c r="V551" t="s">
        <v>6967</v>
      </c>
      <c r="AB551" t="s">
        <v>6968</v>
      </c>
      <c r="AC551" t="s">
        <v>567</v>
      </c>
      <c r="AL551" t="s">
        <v>217</v>
      </c>
      <c r="AM551" t="s">
        <v>6969</v>
      </c>
      <c r="AN551" t="s">
        <v>6</v>
      </c>
      <c r="AO551" t="s">
        <v>6876</v>
      </c>
      <c r="AP551" s="57">
        <v>46310.333333333336</v>
      </c>
      <c r="AR551" t="s">
        <v>218</v>
      </c>
      <c r="AS551" t="s">
        <v>1747</v>
      </c>
      <c r="AT551" t="s">
        <v>230</v>
      </c>
      <c r="AU551">
        <v>20261014</v>
      </c>
      <c r="AV551" t="s">
        <v>221</v>
      </c>
      <c r="AW551" t="s">
        <v>540</v>
      </c>
      <c r="AX551" t="s">
        <v>222</v>
      </c>
      <c r="BA551" s="57">
        <v>46310.333333333336</v>
      </c>
      <c r="BB551" t="s">
        <v>6969</v>
      </c>
      <c r="BC551">
        <v>2026</v>
      </c>
      <c r="BD551">
        <v>10</v>
      </c>
      <c r="BE551">
        <v>14</v>
      </c>
      <c r="BF551" s="6">
        <f t="shared" si="24"/>
        <v>46309</v>
      </c>
      <c r="BG551">
        <f t="shared" si="25"/>
        <v>-1.3333333333357587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1002639221</v>
      </c>
      <c r="C552">
        <v>3</v>
      </c>
      <c r="D552" t="s">
        <v>59</v>
      </c>
      <c r="E552">
        <v>4</v>
      </c>
      <c r="F552" t="s">
        <v>544</v>
      </c>
      <c r="G552" t="s">
        <v>798</v>
      </c>
      <c r="H552" t="s">
        <v>1744</v>
      </c>
      <c r="I552" t="s">
        <v>212</v>
      </c>
      <c r="J552" t="s">
        <v>213</v>
      </c>
      <c r="K552" t="s">
        <v>149</v>
      </c>
      <c r="M552" t="s">
        <v>76</v>
      </c>
      <c r="N552" t="s">
        <v>215</v>
      </c>
      <c r="O552" s="57">
        <v>46310.809745370374</v>
      </c>
      <c r="P552" s="57">
        <v>46311.533148148148</v>
      </c>
      <c r="Q552">
        <v>69408489</v>
      </c>
      <c r="S552">
        <v>146143118680</v>
      </c>
      <c r="T552" t="s">
        <v>5923</v>
      </c>
      <c r="U552" t="s">
        <v>7559</v>
      </c>
      <c r="V552" t="s">
        <v>7560</v>
      </c>
      <c r="Z552">
        <v>110.056877395816</v>
      </c>
      <c r="AA552">
        <v>-7.8866248057126898</v>
      </c>
      <c r="AB552" t="s">
        <v>5926</v>
      </c>
      <c r="AC552" t="s">
        <v>283</v>
      </c>
      <c r="AL552" t="s">
        <v>217</v>
      </c>
      <c r="AM552" t="s">
        <v>7561</v>
      </c>
      <c r="AN552" t="s">
        <v>6</v>
      </c>
      <c r="AO552" t="s">
        <v>7562</v>
      </c>
      <c r="AR552" t="s">
        <v>218</v>
      </c>
      <c r="AS552" t="s">
        <v>1747</v>
      </c>
      <c r="AT552" t="s">
        <v>230</v>
      </c>
      <c r="AU552">
        <v>20261016</v>
      </c>
      <c r="AV552" t="s">
        <v>221</v>
      </c>
      <c r="AW552" t="s">
        <v>541</v>
      </c>
      <c r="AX552" t="s">
        <v>222</v>
      </c>
      <c r="BA552" s="57">
        <v>46310.291666666664</v>
      </c>
      <c r="BB552" t="s">
        <v>7561</v>
      </c>
      <c r="BC552">
        <v>2026</v>
      </c>
      <c r="BD552">
        <v>10</v>
      </c>
      <c r="BE552">
        <v>16</v>
      </c>
      <c r="BF552" s="6">
        <f t="shared" si="24"/>
        <v>46311</v>
      </c>
      <c r="BG552">
        <f t="shared" si="25"/>
        <v>0.70833333333575865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1002646250</v>
      </c>
      <c r="C553">
        <v>3</v>
      </c>
      <c r="D553" t="s">
        <v>59</v>
      </c>
      <c r="E553">
        <v>4</v>
      </c>
      <c r="F553" t="s">
        <v>544</v>
      </c>
      <c r="G553" t="s">
        <v>798</v>
      </c>
      <c r="H553" t="s">
        <v>1744</v>
      </c>
      <c r="I553" t="s">
        <v>212</v>
      </c>
      <c r="J553" t="s">
        <v>213</v>
      </c>
      <c r="K553" t="s">
        <v>149</v>
      </c>
      <c r="L553" t="s">
        <v>214</v>
      </c>
      <c r="M553" t="s">
        <v>279</v>
      </c>
      <c r="N553" t="s">
        <v>215</v>
      </c>
      <c r="O553" s="57">
        <v>46315.713009259256</v>
      </c>
      <c r="P553" s="57">
        <v>46316.48773148148</v>
      </c>
      <c r="Q553">
        <v>69414039</v>
      </c>
      <c r="S553">
        <v>146143118710</v>
      </c>
      <c r="T553" t="s">
        <v>10281</v>
      </c>
      <c r="U553" t="s">
        <v>10282</v>
      </c>
      <c r="V553" t="s">
        <v>10283</v>
      </c>
      <c r="Z553">
        <v>110.208563</v>
      </c>
      <c r="AA553">
        <v>-7.9435038000000002</v>
      </c>
      <c r="AB553" t="s">
        <v>10284</v>
      </c>
      <c r="AC553" t="s">
        <v>235</v>
      </c>
      <c r="AL553" t="s">
        <v>217</v>
      </c>
      <c r="AM553" t="s">
        <v>10285</v>
      </c>
      <c r="AN553" t="s">
        <v>6</v>
      </c>
      <c r="AO553" t="s">
        <v>10286</v>
      </c>
      <c r="AP553" s="57">
        <v>46319.625</v>
      </c>
      <c r="AR553" t="s">
        <v>239</v>
      </c>
      <c r="AS553" t="s">
        <v>1747</v>
      </c>
      <c r="AT553" t="s">
        <v>230</v>
      </c>
      <c r="AV553" t="s">
        <v>3010</v>
      </c>
      <c r="AW553" t="s">
        <v>886</v>
      </c>
      <c r="AX553" t="s">
        <v>222</v>
      </c>
      <c r="BA553" s="57">
        <v>46319.625</v>
      </c>
      <c r="BB553" t="s">
        <v>10285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:61">
      <c r="A554">
        <v>553</v>
      </c>
      <c r="B554">
        <v>1002628491</v>
      </c>
      <c r="C554">
        <v>3</v>
      </c>
      <c r="D554" t="s">
        <v>59</v>
      </c>
      <c r="E554">
        <v>4</v>
      </c>
      <c r="F554" t="s">
        <v>544</v>
      </c>
      <c r="G554" t="s">
        <v>1749</v>
      </c>
      <c r="H554" t="s">
        <v>1750</v>
      </c>
      <c r="I554" t="s">
        <v>212</v>
      </c>
      <c r="J554" t="s">
        <v>213</v>
      </c>
      <c r="K554" t="s">
        <v>149</v>
      </c>
      <c r="L554" t="s">
        <v>214</v>
      </c>
      <c r="M554" t="s">
        <v>1400</v>
      </c>
      <c r="N554" t="s">
        <v>215</v>
      </c>
      <c r="O554" s="57">
        <v>46303.719907407409</v>
      </c>
      <c r="P554" s="57">
        <v>46307.504918981482</v>
      </c>
      <c r="Q554">
        <v>69406840</v>
      </c>
      <c r="S554">
        <v>143135115383</v>
      </c>
      <c r="T554" t="s">
        <v>4540</v>
      </c>
      <c r="U554" t="s">
        <v>4541</v>
      </c>
      <c r="V554" t="s">
        <v>4542</v>
      </c>
      <c r="Z554">
        <v>110.7127771</v>
      </c>
      <c r="AA554">
        <v>-7.9771706</v>
      </c>
      <c r="AB554" t="s">
        <v>4543</v>
      </c>
      <c r="AC554" t="s">
        <v>235</v>
      </c>
      <c r="AL554" t="s">
        <v>217</v>
      </c>
      <c r="AM554" t="s">
        <v>4439</v>
      </c>
      <c r="AN554" t="s">
        <v>6</v>
      </c>
      <c r="AO554" s="57">
        <v>46244.72587962963</v>
      </c>
      <c r="AP554" s="57">
        <v>46304.625</v>
      </c>
      <c r="AR554" t="s">
        <v>14</v>
      </c>
      <c r="AS554" t="s">
        <v>1754</v>
      </c>
      <c r="AT554" t="s">
        <v>230</v>
      </c>
      <c r="AV554" t="s">
        <v>5931</v>
      </c>
      <c r="AW554" t="s">
        <v>877</v>
      </c>
      <c r="AX554" t="s">
        <v>222</v>
      </c>
      <c r="BA554" s="57">
        <v>46304.625</v>
      </c>
      <c r="BB554" t="s">
        <v>4439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:61">
      <c r="A555">
        <v>554</v>
      </c>
      <c r="B555">
        <v>1002642792</v>
      </c>
      <c r="C555">
        <v>3</v>
      </c>
      <c r="D555" t="s">
        <v>59</v>
      </c>
      <c r="E555">
        <v>4</v>
      </c>
      <c r="F555" t="s">
        <v>544</v>
      </c>
      <c r="G555" t="s">
        <v>1749</v>
      </c>
      <c r="H555" t="s">
        <v>1750</v>
      </c>
      <c r="I555" t="s">
        <v>212</v>
      </c>
      <c r="J555" t="s">
        <v>213</v>
      </c>
      <c r="K555" t="s">
        <v>149</v>
      </c>
      <c r="M555" t="s">
        <v>224</v>
      </c>
      <c r="N555" t="s">
        <v>215</v>
      </c>
      <c r="O555" s="57">
        <v>46314.465636574074</v>
      </c>
      <c r="P555" s="57">
        <v>46316.465173611112</v>
      </c>
      <c r="Q555">
        <v>69412741</v>
      </c>
      <c r="S555">
        <v>143135115423</v>
      </c>
      <c r="T555" t="s">
        <v>9576</v>
      </c>
      <c r="U555" t="s">
        <v>9577</v>
      </c>
      <c r="V555" t="s">
        <v>9578</v>
      </c>
      <c r="Z555">
        <v>110.5562527</v>
      </c>
      <c r="AA555">
        <v>-8.1303821000000003</v>
      </c>
      <c r="AB555" t="s">
        <v>9579</v>
      </c>
      <c r="AC555" t="s">
        <v>284</v>
      </c>
      <c r="AL555" t="s">
        <v>217</v>
      </c>
      <c r="AM555" t="s">
        <v>9580</v>
      </c>
      <c r="AN555" t="s">
        <v>6</v>
      </c>
      <c r="AO555" t="s">
        <v>9519</v>
      </c>
      <c r="AP555" s="57">
        <v>46316.458333333336</v>
      </c>
      <c r="AR555" t="s">
        <v>18</v>
      </c>
      <c r="AS555" t="s">
        <v>1754</v>
      </c>
      <c r="AT555" t="s">
        <v>230</v>
      </c>
      <c r="AV555" t="s">
        <v>226</v>
      </c>
      <c r="AW555" t="s">
        <v>539</v>
      </c>
      <c r="AX555" t="s">
        <v>222</v>
      </c>
      <c r="BA555" s="57">
        <v>46316.458333333336</v>
      </c>
      <c r="BB555" t="s">
        <v>9580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1002629918</v>
      </c>
      <c r="C556">
        <v>3</v>
      </c>
      <c r="D556" t="s">
        <v>59</v>
      </c>
      <c r="E556">
        <v>4</v>
      </c>
      <c r="F556" t="s">
        <v>544</v>
      </c>
      <c r="G556" t="s">
        <v>1749</v>
      </c>
      <c r="H556" t="s">
        <v>1750</v>
      </c>
      <c r="I556" t="s">
        <v>212</v>
      </c>
      <c r="J556" t="s">
        <v>213</v>
      </c>
      <c r="K556" t="s">
        <v>149</v>
      </c>
      <c r="M556" t="s">
        <v>2941</v>
      </c>
      <c r="N556" t="s">
        <v>215</v>
      </c>
      <c r="O556" s="57">
        <v>46304.605636574073</v>
      </c>
      <c r="P556" s="57">
        <v>46307.379201388889</v>
      </c>
      <c r="Q556">
        <v>69407453</v>
      </c>
      <c r="S556">
        <v>143135115388</v>
      </c>
      <c r="T556" t="s">
        <v>5067</v>
      </c>
      <c r="Z556">
        <v>110.492358939653</v>
      </c>
      <c r="AA556">
        <v>-7.83927684430894</v>
      </c>
      <c r="AB556" t="s">
        <v>5068</v>
      </c>
      <c r="AC556" t="s">
        <v>283</v>
      </c>
      <c r="AO556" s="57">
        <v>46275.611446759256</v>
      </c>
      <c r="AS556" t="s">
        <v>1754</v>
      </c>
      <c r="AT556" t="s">
        <v>230</v>
      </c>
      <c r="AV556" t="s">
        <v>2941</v>
      </c>
      <c r="AW556" t="s">
        <v>541</v>
      </c>
      <c r="AX556" t="s">
        <v>222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1002629905</v>
      </c>
      <c r="C557">
        <v>3</v>
      </c>
      <c r="D557" t="s">
        <v>59</v>
      </c>
      <c r="E557">
        <v>4</v>
      </c>
      <c r="F557" t="s">
        <v>544</v>
      </c>
      <c r="G557" t="s">
        <v>1749</v>
      </c>
      <c r="H557" t="s">
        <v>1750</v>
      </c>
      <c r="I557" t="s">
        <v>212</v>
      </c>
      <c r="J557" t="s">
        <v>213</v>
      </c>
      <c r="K557" t="s">
        <v>149</v>
      </c>
      <c r="M557" t="s">
        <v>2941</v>
      </c>
      <c r="N557" t="s">
        <v>215</v>
      </c>
      <c r="O557" s="57">
        <v>46304.604155092595</v>
      </c>
      <c r="P557" s="57">
        <v>46304.663912037038</v>
      </c>
      <c r="Q557">
        <v>69407449</v>
      </c>
      <c r="S557">
        <v>143135115387</v>
      </c>
      <c r="T557" t="s">
        <v>5069</v>
      </c>
      <c r="Z557">
        <v>110.492358939653</v>
      </c>
      <c r="AA557">
        <v>-7.8392925838279499</v>
      </c>
      <c r="AB557" t="s">
        <v>5068</v>
      </c>
      <c r="AC557" t="s">
        <v>283</v>
      </c>
      <c r="AO557" s="57">
        <v>46275.611446759256</v>
      </c>
      <c r="AS557" t="s">
        <v>1754</v>
      </c>
      <c r="AT557" t="s">
        <v>230</v>
      </c>
      <c r="AV557" t="s">
        <v>2941</v>
      </c>
      <c r="AW557" t="s">
        <v>540</v>
      </c>
      <c r="AX557" t="s">
        <v>222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:61">
      <c r="A558">
        <v>557</v>
      </c>
      <c r="B558">
        <v>1002620574</v>
      </c>
      <c r="C558">
        <v>3</v>
      </c>
      <c r="D558" t="s">
        <v>59</v>
      </c>
      <c r="E558">
        <v>4</v>
      </c>
      <c r="F558" t="s">
        <v>544</v>
      </c>
      <c r="G558" t="s">
        <v>1749</v>
      </c>
      <c r="H558" t="s">
        <v>1750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46297.726284722223</v>
      </c>
      <c r="P558" s="57">
        <v>46298.252743055556</v>
      </c>
      <c r="Q558">
        <v>69400821</v>
      </c>
      <c r="S558">
        <v>143135115350</v>
      </c>
      <c r="T558" t="s">
        <v>890</v>
      </c>
      <c r="U558" t="s">
        <v>1751</v>
      </c>
      <c r="V558" t="s">
        <v>1752</v>
      </c>
      <c r="Z558">
        <v>110.524376</v>
      </c>
      <c r="AA558">
        <v>-7.8376840000000003</v>
      </c>
      <c r="AB558" t="s">
        <v>891</v>
      </c>
      <c r="AC558" t="s">
        <v>567</v>
      </c>
      <c r="AL558" t="s">
        <v>217</v>
      </c>
      <c r="AM558" t="s">
        <v>1753</v>
      </c>
      <c r="AN558" t="s">
        <v>6</v>
      </c>
      <c r="AO558" s="57">
        <v>46063.736041666663</v>
      </c>
      <c r="AR558" t="s">
        <v>218</v>
      </c>
      <c r="AS558" t="s">
        <v>1754</v>
      </c>
      <c r="AT558" t="s">
        <v>230</v>
      </c>
      <c r="AU558">
        <v>20261003</v>
      </c>
      <c r="AV558" t="s">
        <v>221</v>
      </c>
      <c r="AW558" t="s">
        <v>861</v>
      </c>
      <c r="AX558" t="s">
        <v>222</v>
      </c>
      <c r="BA558" s="57">
        <v>46297.291666666664</v>
      </c>
      <c r="BB558" t="s">
        <v>1753</v>
      </c>
      <c r="BC558">
        <v>2026</v>
      </c>
      <c r="BD558">
        <v>10</v>
      </c>
      <c r="BE558">
        <v>3</v>
      </c>
      <c r="BF558" s="6">
        <f t="shared" si="24"/>
        <v>46298</v>
      </c>
      <c r="BG558">
        <f t="shared" si="25"/>
        <v>0.70833333333575865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1002621285</v>
      </c>
      <c r="C559">
        <v>3</v>
      </c>
      <c r="D559" t="s">
        <v>59</v>
      </c>
      <c r="E559">
        <v>4</v>
      </c>
      <c r="F559" t="s">
        <v>544</v>
      </c>
      <c r="G559" t="s">
        <v>1749</v>
      </c>
      <c r="H559" t="s">
        <v>1750</v>
      </c>
      <c r="I559" t="s">
        <v>212</v>
      </c>
      <c r="J559" t="s">
        <v>213</v>
      </c>
      <c r="K559" t="s">
        <v>149</v>
      </c>
      <c r="M559" t="s">
        <v>76</v>
      </c>
      <c r="N559" t="s">
        <v>215</v>
      </c>
      <c r="O559" s="57">
        <v>46299.421793981484</v>
      </c>
      <c r="P559" s="57">
        <v>46301.581990740742</v>
      </c>
      <c r="Q559">
        <v>69403797</v>
      </c>
      <c r="S559">
        <v>143135115344</v>
      </c>
      <c r="T559" t="s">
        <v>1755</v>
      </c>
      <c r="U559" t="s">
        <v>1756</v>
      </c>
      <c r="V559" t="s">
        <v>1757</v>
      </c>
      <c r="Z559">
        <v>110.4004151</v>
      </c>
      <c r="AA559">
        <v>-7.9175348999999997</v>
      </c>
      <c r="AB559" t="s">
        <v>1758</v>
      </c>
      <c r="AC559" t="s">
        <v>283</v>
      </c>
      <c r="AL559" t="s">
        <v>217</v>
      </c>
      <c r="AM559" t="s">
        <v>1759</v>
      </c>
      <c r="AN559" t="s">
        <v>6</v>
      </c>
      <c r="AO559" s="57">
        <v>46122.423935185187</v>
      </c>
      <c r="AP559" s="57">
        <v>46301.333333333336</v>
      </c>
      <c r="AR559" t="s">
        <v>218</v>
      </c>
      <c r="AS559" t="s">
        <v>1754</v>
      </c>
      <c r="AT559" t="s">
        <v>230</v>
      </c>
      <c r="AU559">
        <v>20261006</v>
      </c>
      <c r="AV559" t="s">
        <v>221</v>
      </c>
      <c r="AW559" t="s">
        <v>540</v>
      </c>
      <c r="AX559" t="s">
        <v>222</v>
      </c>
      <c r="BA559" s="57">
        <v>46301.333333333336</v>
      </c>
      <c r="BB559" t="s">
        <v>1759</v>
      </c>
      <c r="BC559">
        <v>2026</v>
      </c>
      <c r="BD559">
        <v>10</v>
      </c>
      <c r="BE559">
        <v>6</v>
      </c>
      <c r="BF559" s="6">
        <f t="shared" si="24"/>
        <v>46301</v>
      </c>
      <c r="BG559">
        <f t="shared" si="25"/>
        <v>-0.33333333333575865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1002622512</v>
      </c>
      <c r="C560">
        <v>3</v>
      </c>
      <c r="D560" t="s">
        <v>59</v>
      </c>
      <c r="E560">
        <v>4</v>
      </c>
      <c r="F560" t="s">
        <v>544</v>
      </c>
      <c r="G560" t="s">
        <v>1749</v>
      </c>
      <c r="H560" t="s">
        <v>1750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46300.576782407406</v>
      </c>
      <c r="P560" s="57">
        <v>46302.50209490741</v>
      </c>
      <c r="Q560">
        <v>69404377</v>
      </c>
      <c r="S560">
        <v>143135115365</v>
      </c>
      <c r="T560" t="s">
        <v>2649</v>
      </c>
      <c r="U560" t="s">
        <v>2650</v>
      </c>
      <c r="V560" t="s">
        <v>2651</v>
      </c>
      <c r="Z560">
        <v>110.4888337</v>
      </c>
      <c r="AA560">
        <v>-8.0526675000000001</v>
      </c>
      <c r="AB560" t="s">
        <v>2652</v>
      </c>
      <c r="AC560" t="s">
        <v>235</v>
      </c>
      <c r="AL560" t="s">
        <v>217</v>
      </c>
      <c r="AM560" t="s">
        <v>2653</v>
      </c>
      <c r="AN560" t="s">
        <v>6</v>
      </c>
      <c r="AO560" s="57">
        <v>46152.601203703707</v>
      </c>
      <c r="AP560" s="57">
        <v>46302.333333333336</v>
      </c>
      <c r="AR560" t="s">
        <v>218</v>
      </c>
      <c r="AS560" t="s">
        <v>1754</v>
      </c>
      <c r="AT560" t="s">
        <v>230</v>
      </c>
      <c r="AU560">
        <v>20261007</v>
      </c>
      <c r="AV560" t="s">
        <v>221</v>
      </c>
      <c r="AW560" t="s">
        <v>880</v>
      </c>
      <c r="AX560" t="s">
        <v>222</v>
      </c>
      <c r="BA560" s="57">
        <v>46302.333333333336</v>
      </c>
      <c r="BB560" t="s">
        <v>2653</v>
      </c>
      <c r="BC560">
        <v>2026</v>
      </c>
      <c r="BD560">
        <v>10</v>
      </c>
      <c r="BE560">
        <v>7</v>
      </c>
      <c r="BF560" s="6">
        <f t="shared" si="24"/>
        <v>46302</v>
      </c>
      <c r="BG560">
        <f t="shared" si="25"/>
        <v>-0.33333333333575865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1002632730</v>
      </c>
      <c r="C561">
        <v>3</v>
      </c>
      <c r="D561" t="s">
        <v>59</v>
      </c>
      <c r="E561">
        <v>4</v>
      </c>
      <c r="F561" t="s">
        <v>544</v>
      </c>
      <c r="G561" t="s">
        <v>1749</v>
      </c>
      <c r="H561" t="s">
        <v>1750</v>
      </c>
      <c r="I561" t="s">
        <v>212</v>
      </c>
      <c r="J561" t="s">
        <v>213</v>
      </c>
      <c r="K561" t="s">
        <v>149</v>
      </c>
      <c r="M561" t="s">
        <v>76</v>
      </c>
      <c r="N561" t="s">
        <v>215</v>
      </c>
      <c r="O561" s="57">
        <v>46307.504918981482</v>
      </c>
      <c r="P561" s="57">
        <v>46307.530636574076</v>
      </c>
      <c r="Q561">
        <v>69406840</v>
      </c>
      <c r="S561">
        <v>143135115238</v>
      </c>
      <c r="T561" t="s">
        <v>4540</v>
      </c>
      <c r="U561" t="s">
        <v>5928</v>
      </c>
      <c r="V561" t="s">
        <v>5929</v>
      </c>
      <c r="Z561">
        <v>110.712315</v>
      </c>
      <c r="AA561">
        <v>-7.9770190000000003</v>
      </c>
      <c r="AB561" t="s">
        <v>4543</v>
      </c>
      <c r="AC561" t="s">
        <v>283</v>
      </c>
      <c r="AL561" t="s">
        <v>217</v>
      </c>
      <c r="AM561" t="s">
        <v>5930</v>
      </c>
      <c r="AN561" t="s">
        <v>6</v>
      </c>
      <c r="AO561" s="57">
        <v>46366.517546296294</v>
      </c>
      <c r="AR561" t="s">
        <v>218</v>
      </c>
      <c r="AS561" t="s">
        <v>1754</v>
      </c>
      <c r="AT561" t="s">
        <v>230</v>
      </c>
      <c r="AU561">
        <v>20261012</v>
      </c>
      <c r="AV561" t="s">
        <v>221</v>
      </c>
      <c r="AW561" t="s">
        <v>539</v>
      </c>
      <c r="AX561" t="s">
        <v>222</v>
      </c>
      <c r="BA561" s="57">
        <v>46307.291666666664</v>
      </c>
      <c r="BB561" t="s">
        <v>5930</v>
      </c>
      <c r="BC561">
        <v>2026</v>
      </c>
      <c r="BD561">
        <v>10</v>
      </c>
      <c r="BE561">
        <v>12</v>
      </c>
      <c r="BF561" s="6">
        <f t="shared" si="24"/>
        <v>46307</v>
      </c>
      <c r="BG561">
        <f t="shared" si="25"/>
        <v>-0.29166666666424135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1002644206</v>
      </c>
      <c r="C562">
        <v>3</v>
      </c>
      <c r="D562" t="s">
        <v>59</v>
      </c>
      <c r="E562">
        <v>4</v>
      </c>
      <c r="F562" t="s">
        <v>544</v>
      </c>
      <c r="G562" t="s">
        <v>1749</v>
      </c>
      <c r="H562" t="s">
        <v>1750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46314.726851851854</v>
      </c>
      <c r="P562" s="57">
        <v>46315.546307870369</v>
      </c>
      <c r="Q562">
        <v>69413283</v>
      </c>
      <c r="S562">
        <v>143135115424</v>
      </c>
      <c r="T562" t="s">
        <v>9567</v>
      </c>
      <c r="U562" t="s">
        <v>9568</v>
      </c>
      <c r="V562" t="s">
        <v>9569</v>
      </c>
      <c r="Z562">
        <v>110.7278865</v>
      </c>
      <c r="AA562">
        <v>-7.8652292999999904</v>
      </c>
      <c r="AB562" t="s">
        <v>9570</v>
      </c>
      <c r="AC562" t="s">
        <v>235</v>
      </c>
      <c r="AL562" t="s">
        <v>217</v>
      </c>
      <c r="AM562" t="s">
        <v>9571</v>
      </c>
      <c r="AN562" t="s">
        <v>6</v>
      </c>
      <c r="AO562" t="s">
        <v>9572</v>
      </c>
      <c r="AP562" s="57">
        <v>46316.458333333336</v>
      </c>
      <c r="AR562" t="s">
        <v>218</v>
      </c>
      <c r="AS562" t="s">
        <v>1754</v>
      </c>
      <c r="AT562" t="s">
        <v>230</v>
      </c>
      <c r="AU562">
        <v>20261020</v>
      </c>
      <c r="AV562" t="s">
        <v>221</v>
      </c>
      <c r="AW562" t="s">
        <v>877</v>
      </c>
      <c r="AX562" t="s">
        <v>222</v>
      </c>
      <c r="BA562" s="57">
        <v>46316.458333333336</v>
      </c>
      <c r="BB562" t="s">
        <v>9571</v>
      </c>
      <c r="BC562">
        <v>2026</v>
      </c>
      <c r="BD562">
        <v>10</v>
      </c>
      <c r="BE562">
        <v>20</v>
      </c>
      <c r="BF562" s="6">
        <f t="shared" si="24"/>
        <v>46315</v>
      </c>
      <c r="BG562">
        <f t="shared" si="25"/>
        <v>-1.4583333333357587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1002642676</v>
      </c>
      <c r="C563">
        <v>3</v>
      </c>
      <c r="D563" t="s">
        <v>59</v>
      </c>
      <c r="E563">
        <v>4</v>
      </c>
      <c r="F563" t="s">
        <v>544</v>
      </c>
      <c r="G563" t="s">
        <v>1749</v>
      </c>
      <c r="H563" t="s">
        <v>1750</v>
      </c>
      <c r="I563" t="s">
        <v>212</v>
      </c>
      <c r="J563" t="s">
        <v>213</v>
      </c>
      <c r="K563" t="s">
        <v>149</v>
      </c>
      <c r="M563" t="s">
        <v>538</v>
      </c>
      <c r="N563" t="s">
        <v>215</v>
      </c>
      <c r="O563" s="57">
        <v>46314.443599537037</v>
      </c>
      <c r="P563" s="57">
        <v>46316.545034722221</v>
      </c>
      <c r="Q563">
        <v>69412709</v>
      </c>
      <c r="S563">
        <v>143135115422</v>
      </c>
      <c r="T563" t="s">
        <v>9573</v>
      </c>
      <c r="U563" t="s">
        <v>9574</v>
      </c>
      <c r="Z563">
        <v>110.5514907</v>
      </c>
      <c r="AA563">
        <v>-8.1316880000000005</v>
      </c>
      <c r="AB563" t="s">
        <v>9575</v>
      </c>
      <c r="AC563" t="s">
        <v>284</v>
      </c>
      <c r="AO563" t="s">
        <v>9411</v>
      </c>
      <c r="AR563" t="s">
        <v>6</v>
      </c>
      <c r="AS563" t="s">
        <v>1754</v>
      </c>
      <c r="AT563" t="s">
        <v>230</v>
      </c>
      <c r="AV563" t="s">
        <v>10287</v>
      </c>
      <c r="AW563" t="s">
        <v>540</v>
      </c>
      <c r="AX563" t="s">
        <v>222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:61">
      <c r="A564">
        <v>563</v>
      </c>
      <c r="B564">
        <v>1002631176</v>
      </c>
      <c r="C564">
        <v>3</v>
      </c>
      <c r="D564" t="s">
        <v>59</v>
      </c>
      <c r="E564">
        <v>4</v>
      </c>
      <c r="F564" t="s">
        <v>544</v>
      </c>
      <c r="G564" t="s">
        <v>823</v>
      </c>
      <c r="H564" t="s">
        <v>5070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46305.733101851853</v>
      </c>
      <c r="P564" s="57">
        <v>46307.593553240738</v>
      </c>
      <c r="Q564">
        <v>69408024</v>
      </c>
      <c r="S564">
        <v>146144118935</v>
      </c>
      <c r="T564" t="s">
        <v>5071</v>
      </c>
      <c r="U564" t="s">
        <v>5072</v>
      </c>
      <c r="V564" t="s">
        <v>5073</v>
      </c>
      <c r="Z564">
        <v>110.353712</v>
      </c>
      <c r="AA564">
        <v>-7.6522420000000002</v>
      </c>
      <c r="AB564" t="s">
        <v>5074</v>
      </c>
      <c r="AC564" t="s">
        <v>235</v>
      </c>
      <c r="AL564" t="s">
        <v>217</v>
      </c>
      <c r="AM564" t="s">
        <v>5075</v>
      </c>
      <c r="AN564" t="s">
        <v>6</v>
      </c>
      <c r="AO564" s="57">
        <v>46305.736087962963</v>
      </c>
      <c r="AP564" s="57">
        <v>46307.333333333336</v>
      </c>
      <c r="AR564" t="s">
        <v>218</v>
      </c>
      <c r="AS564" t="s">
        <v>219</v>
      </c>
      <c r="AT564" t="s">
        <v>230</v>
      </c>
      <c r="AU564">
        <v>20261012</v>
      </c>
      <c r="AV564" t="s">
        <v>221</v>
      </c>
      <c r="AW564" t="s">
        <v>880</v>
      </c>
      <c r="AX564" t="s">
        <v>222</v>
      </c>
      <c r="BA564" s="57">
        <v>46307.333333333336</v>
      </c>
      <c r="BB564" t="s">
        <v>5075</v>
      </c>
      <c r="BC564">
        <v>2026</v>
      </c>
      <c r="BD564">
        <v>10</v>
      </c>
      <c r="BE564">
        <v>12</v>
      </c>
      <c r="BF564" s="6">
        <f t="shared" si="24"/>
        <v>46307</v>
      </c>
      <c r="BG564">
        <f t="shared" si="25"/>
        <v>-0.33333333333575865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1002638931</v>
      </c>
      <c r="C565">
        <v>3</v>
      </c>
      <c r="D565" t="s">
        <v>59</v>
      </c>
      <c r="E565">
        <v>4</v>
      </c>
      <c r="F565" t="s">
        <v>544</v>
      </c>
      <c r="G565" t="s">
        <v>823</v>
      </c>
      <c r="H565" t="s">
        <v>5070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46310.645543981482</v>
      </c>
      <c r="P565" s="57">
        <v>46312.373553240737</v>
      </c>
      <c r="Q565">
        <v>69410984</v>
      </c>
      <c r="S565">
        <v>146144118964</v>
      </c>
      <c r="T565" t="s">
        <v>7563</v>
      </c>
      <c r="U565" t="s">
        <v>7564</v>
      </c>
      <c r="V565" t="s">
        <v>7565</v>
      </c>
      <c r="Z565">
        <v>110.40644229999999</v>
      </c>
      <c r="AA565">
        <v>-7.69781829999999</v>
      </c>
      <c r="AB565" t="s">
        <v>7566</v>
      </c>
      <c r="AC565" t="s">
        <v>235</v>
      </c>
      <c r="AL565" t="s">
        <v>217</v>
      </c>
      <c r="AM565" t="s">
        <v>7567</v>
      </c>
      <c r="AN565" t="s">
        <v>6</v>
      </c>
      <c r="AO565" t="s">
        <v>7393</v>
      </c>
      <c r="AP565" s="57">
        <v>46313.333333333336</v>
      </c>
      <c r="AR565" t="s">
        <v>218</v>
      </c>
      <c r="AS565" t="s">
        <v>219</v>
      </c>
      <c r="AT565" t="s">
        <v>230</v>
      </c>
      <c r="AU565">
        <v>20261017</v>
      </c>
      <c r="AV565" t="s">
        <v>221</v>
      </c>
      <c r="AW565" t="s">
        <v>875</v>
      </c>
      <c r="AX565" t="s">
        <v>222</v>
      </c>
      <c r="BA565" s="57">
        <v>46313.333333333336</v>
      </c>
      <c r="BB565" t="s">
        <v>7567</v>
      </c>
      <c r="BC565">
        <v>2026</v>
      </c>
      <c r="BD565">
        <v>10</v>
      </c>
      <c r="BE565">
        <v>17</v>
      </c>
      <c r="BF565" s="6">
        <f t="shared" si="24"/>
        <v>46312</v>
      </c>
      <c r="BG565">
        <f t="shared" si="25"/>
        <v>-1.3333333333357587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1002631470</v>
      </c>
      <c r="C566">
        <v>3</v>
      </c>
      <c r="D566" t="s">
        <v>59</v>
      </c>
      <c r="E566">
        <v>4</v>
      </c>
      <c r="F566" t="s">
        <v>544</v>
      </c>
      <c r="G566" t="s">
        <v>823</v>
      </c>
      <c r="H566" t="s">
        <v>5070</v>
      </c>
      <c r="I566" t="s">
        <v>212</v>
      </c>
      <c r="J566" t="s">
        <v>213</v>
      </c>
      <c r="K566" t="s">
        <v>149</v>
      </c>
      <c r="M566" t="s">
        <v>1625</v>
      </c>
      <c r="N566" t="s">
        <v>215</v>
      </c>
      <c r="O566" s="57">
        <v>46306.449363425927</v>
      </c>
      <c r="P566" s="57">
        <v>46307.626643518517</v>
      </c>
      <c r="Q566">
        <v>69408135</v>
      </c>
      <c r="S566">
        <v>146144118939</v>
      </c>
      <c r="T566" t="s">
        <v>5076</v>
      </c>
      <c r="U566" t="s">
        <v>5077</v>
      </c>
      <c r="Z566">
        <v>110.4416751</v>
      </c>
      <c r="AA566">
        <v>-7.6486938000000002</v>
      </c>
      <c r="AB566" t="s">
        <v>5078</v>
      </c>
      <c r="AC566" t="s">
        <v>225</v>
      </c>
      <c r="AO566" s="57">
        <v>46336.454768518517</v>
      </c>
      <c r="AR566" t="s">
        <v>1630</v>
      </c>
      <c r="AS566" t="s">
        <v>219</v>
      </c>
      <c r="AT566" t="s">
        <v>230</v>
      </c>
      <c r="AV566" t="s">
        <v>5295</v>
      </c>
      <c r="AW566" t="s">
        <v>540</v>
      </c>
      <c r="AX566" t="s">
        <v>222</v>
      </c>
      <c r="AZ566" t="s">
        <v>5295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:61">
      <c r="A567">
        <v>566</v>
      </c>
      <c r="B567">
        <v>1002625674</v>
      </c>
      <c r="C567">
        <v>3</v>
      </c>
      <c r="D567" t="s">
        <v>59</v>
      </c>
      <c r="E567">
        <v>4</v>
      </c>
      <c r="F567" t="s">
        <v>544</v>
      </c>
      <c r="G567" t="s">
        <v>823</v>
      </c>
      <c r="H567" t="s">
        <v>3942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46302.445532407408</v>
      </c>
      <c r="P567" s="57">
        <v>46303.548807870371</v>
      </c>
      <c r="Q567">
        <v>69405615</v>
      </c>
      <c r="S567">
        <v>146133133488</v>
      </c>
      <c r="T567" t="s">
        <v>3943</v>
      </c>
      <c r="U567" t="s">
        <v>3944</v>
      </c>
      <c r="V567" t="s">
        <v>3945</v>
      </c>
      <c r="Z567">
        <v>110.3443351</v>
      </c>
      <c r="AA567">
        <v>-7.6803337999999997</v>
      </c>
      <c r="AB567" t="s">
        <v>3946</v>
      </c>
      <c r="AC567" t="s">
        <v>235</v>
      </c>
      <c r="AL567" t="s">
        <v>217</v>
      </c>
      <c r="AM567" t="s">
        <v>3919</v>
      </c>
      <c r="AN567" t="s">
        <v>6</v>
      </c>
      <c r="AO567" s="57">
        <v>46213.455231481479</v>
      </c>
      <c r="AP567" s="57">
        <v>46303.333333333336</v>
      </c>
      <c r="AR567" t="s">
        <v>218</v>
      </c>
      <c r="AS567" t="s">
        <v>219</v>
      </c>
      <c r="AT567" t="s">
        <v>230</v>
      </c>
      <c r="AU567">
        <v>20261008</v>
      </c>
      <c r="AV567" t="s">
        <v>221</v>
      </c>
      <c r="AW567" t="s">
        <v>880</v>
      </c>
      <c r="AX567" t="s">
        <v>222</v>
      </c>
      <c r="BA567" s="57">
        <v>46303.333333333336</v>
      </c>
      <c r="BB567" t="s">
        <v>3919</v>
      </c>
      <c r="BC567">
        <v>2026</v>
      </c>
      <c r="BD567">
        <v>10</v>
      </c>
      <c r="BE567">
        <v>8</v>
      </c>
      <c r="BF567" s="6">
        <f t="shared" si="24"/>
        <v>46303</v>
      </c>
      <c r="BG567">
        <f t="shared" si="25"/>
        <v>-0.33333333333575865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1002627008</v>
      </c>
      <c r="C568">
        <v>3</v>
      </c>
      <c r="D568" t="s">
        <v>59</v>
      </c>
      <c r="E568">
        <v>4</v>
      </c>
      <c r="F568" t="s">
        <v>544</v>
      </c>
      <c r="G568" t="s">
        <v>823</v>
      </c>
      <c r="H568" t="s">
        <v>3942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46303.341365740744</v>
      </c>
      <c r="P568" s="57">
        <v>46303.618981481479</v>
      </c>
      <c r="Q568">
        <v>69406207</v>
      </c>
      <c r="S568">
        <v>146133133493</v>
      </c>
      <c r="T568" t="s">
        <v>3947</v>
      </c>
      <c r="U568" t="s">
        <v>3948</v>
      </c>
      <c r="V568" t="s">
        <v>3949</v>
      </c>
      <c r="Z568">
        <v>110.322317</v>
      </c>
      <c r="AA568">
        <v>-7.7415589999999996</v>
      </c>
      <c r="AB568" t="s">
        <v>3950</v>
      </c>
      <c r="AC568" t="s">
        <v>235</v>
      </c>
      <c r="AL568" t="s">
        <v>217</v>
      </c>
      <c r="AM568" t="s">
        <v>3885</v>
      </c>
      <c r="AN568" t="s">
        <v>6</v>
      </c>
      <c r="AO568" s="57">
        <v>46244.351111111115</v>
      </c>
      <c r="AP568" s="57">
        <v>46304.333333333336</v>
      </c>
      <c r="AR568" t="s">
        <v>218</v>
      </c>
      <c r="AS568" t="s">
        <v>219</v>
      </c>
      <c r="AT568" t="s">
        <v>230</v>
      </c>
      <c r="AU568">
        <v>20261008</v>
      </c>
      <c r="AV568" t="s">
        <v>221</v>
      </c>
      <c r="AW568" t="s">
        <v>880</v>
      </c>
      <c r="AX568" t="s">
        <v>222</v>
      </c>
      <c r="BA568" s="57">
        <v>46304.333333333336</v>
      </c>
      <c r="BB568" t="s">
        <v>3885</v>
      </c>
      <c r="BC568">
        <v>2026</v>
      </c>
      <c r="BD568">
        <v>10</v>
      </c>
      <c r="BE568">
        <v>8</v>
      </c>
      <c r="BF568" s="6">
        <f t="shared" si="24"/>
        <v>46303</v>
      </c>
      <c r="BG568">
        <f t="shared" si="25"/>
        <v>-1.3333333333357587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1002627612</v>
      </c>
      <c r="C569">
        <v>3</v>
      </c>
      <c r="D569" t="s">
        <v>59</v>
      </c>
      <c r="E569">
        <v>4</v>
      </c>
      <c r="F569" t="s">
        <v>544</v>
      </c>
      <c r="G569" t="s">
        <v>823</v>
      </c>
      <c r="H569" t="s">
        <v>3942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46303.536192129628</v>
      </c>
      <c r="P569" s="57">
        <v>46307.695972222224</v>
      </c>
      <c r="Q569">
        <v>69406442</v>
      </c>
      <c r="S569">
        <v>146133133516</v>
      </c>
      <c r="T569" t="s">
        <v>4544</v>
      </c>
      <c r="U569" t="s">
        <v>5932</v>
      </c>
      <c r="V569" t="s">
        <v>4546</v>
      </c>
      <c r="Z569">
        <v>110.3512882</v>
      </c>
      <c r="AA569">
        <v>-7.6815638000000002</v>
      </c>
      <c r="AB569" t="s">
        <v>4547</v>
      </c>
      <c r="AC569" t="s">
        <v>235</v>
      </c>
      <c r="AL569" t="s">
        <v>217</v>
      </c>
      <c r="AM569" t="s">
        <v>4548</v>
      </c>
      <c r="AN569" t="s">
        <v>6</v>
      </c>
      <c r="AO569" s="57">
        <v>46244.569814814815</v>
      </c>
      <c r="AP569" s="57">
        <v>46304.458333333336</v>
      </c>
      <c r="AR569" t="s">
        <v>218</v>
      </c>
      <c r="AS569" t="s">
        <v>219</v>
      </c>
      <c r="AT569" t="s">
        <v>230</v>
      </c>
      <c r="AU569">
        <v>20261012</v>
      </c>
      <c r="AV569" t="s">
        <v>221</v>
      </c>
      <c r="AW569" t="s">
        <v>877</v>
      </c>
      <c r="AX569" t="s">
        <v>222</v>
      </c>
      <c r="BA569" s="57">
        <v>46304.458333333336</v>
      </c>
      <c r="BB569" t="s">
        <v>4548</v>
      </c>
      <c r="BC569">
        <v>2026</v>
      </c>
      <c r="BD569">
        <v>10</v>
      </c>
      <c r="BE569">
        <v>12</v>
      </c>
      <c r="BF569" s="6">
        <f t="shared" si="24"/>
        <v>46307</v>
      </c>
      <c r="BG569">
        <f t="shared" si="25"/>
        <v>2.5416666666642413</v>
      </c>
      <c r="BH569" t="str">
        <f t="shared" si="26"/>
        <v>NOT COMPLY</v>
      </c>
      <c r="BI569" t="e">
        <f>VLOOKUP(H569,Sheet2!$A$1:$B$270,2,FALSE)</f>
        <v>#N/A</v>
      </c>
    </row>
    <row r="570" spans="1:61">
      <c r="A570">
        <v>569</v>
      </c>
      <c r="B570">
        <v>1002630475</v>
      </c>
      <c r="C570">
        <v>3</v>
      </c>
      <c r="D570" t="s">
        <v>59</v>
      </c>
      <c r="E570">
        <v>4</v>
      </c>
      <c r="F570" t="s">
        <v>544</v>
      </c>
      <c r="G570" t="s">
        <v>823</v>
      </c>
      <c r="H570" t="s">
        <v>3942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46304.722696759258</v>
      </c>
      <c r="P570" s="57">
        <v>46305.610925925925</v>
      </c>
      <c r="Q570">
        <v>69407631</v>
      </c>
      <c r="S570">
        <v>146133133502</v>
      </c>
      <c r="T570" t="s">
        <v>5079</v>
      </c>
      <c r="U570" t="s">
        <v>5080</v>
      </c>
      <c r="V570" t="s">
        <v>5081</v>
      </c>
      <c r="Z570">
        <v>110.360885443355</v>
      </c>
      <c r="AA570">
        <v>-7.6793857759953799</v>
      </c>
      <c r="AB570" t="s">
        <v>5082</v>
      </c>
      <c r="AC570" t="s">
        <v>235</v>
      </c>
      <c r="AL570" t="s">
        <v>217</v>
      </c>
      <c r="AM570" t="s">
        <v>5083</v>
      </c>
      <c r="AN570" t="s">
        <v>6</v>
      </c>
      <c r="AO570" s="57">
        <v>46275.725983796299</v>
      </c>
      <c r="AP570" s="57">
        <v>46306.333333333336</v>
      </c>
      <c r="AR570" t="s">
        <v>218</v>
      </c>
      <c r="AS570" t="s">
        <v>219</v>
      </c>
      <c r="AT570" t="s">
        <v>230</v>
      </c>
      <c r="AU570">
        <v>20261010</v>
      </c>
      <c r="AV570" t="s">
        <v>221</v>
      </c>
      <c r="AW570" t="s">
        <v>923</v>
      </c>
      <c r="AX570" t="s">
        <v>222</v>
      </c>
      <c r="BA570" s="57">
        <v>46306.333333333336</v>
      </c>
      <c r="BB570" t="s">
        <v>5083</v>
      </c>
      <c r="BC570">
        <v>2026</v>
      </c>
      <c r="BD570">
        <v>10</v>
      </c>
      <c r="BE570">
        <v>10</v>
      </c>
      <c r="BF570" s="6">
        <f t="shared" si="24"/>
        <v>46305</v>
      </c>
      <c r="BG570">
        <f t="shared" si="25"/>
        <v>-1.3333333333357587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1002631597</v>
      </c>
      <c r="C571">
        <v>3</v>
      </c>
      <c r="D571" t="s">
        <v>59</v>
      </c>
      <c r="E571">
        <v>4</v>
      </c>
      <c r="F571" t="s">
        <v>544</v>
      </c>
      <c r="G571" t="s">
        <v>823</v>
      </c>
      <c r="H571" t="s">
        <v>3942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46306.550752314812</v>
      </c>
      <c r="P571" s="57">
        <v>46306.597766203704</v>
      </c>
      <c r="Q571">
        <v>69407735</v>
      </c>
      <c r="S571">
        <v>146133133267</v>
      </c>
      <c r="T571" t="s">
        <v>5084</v>
      </c>
      <c r="U571" t="s">
        <v>5085</v>
      </c>
      <c r="V571" t="s">
        <v>5086</v>
      </c>
      <c r="Z571">
        <v>110.378364175065</v>
      </c>
      <c r="AA571">
        <v>-7.7321904637565098</v>
      </c>
      <c r="AB571" t="s">
        <v>5087</v>
      </c>
      <c r="AC571" t="s">
        <v>283</v>
      </c>
      <c r="AL571" t="s">
        <v>217</v>
      </c>
      <c r="AM571" t="s">
        <v>5088</v>
      </c>
      <c r="AN571" t="s">
        <v>6</v>
      </c>
      <c r="AO571" s="57">
        <v>46336.559340277781</v>
      </c>
      <c r="AR571" t="s">
        <v>218</v>
      </c>
      <c r="AS571" t="s">
        <v>219</v>
      </c>
      <c r="AT571" t="s">
        <v>230</v>
      </c>
      <c r="AU571">
        <v>20261011</v>
      </c>
      <c r="AV571" t="s">
        <v>221</v>
      </c>
      <c r="AW571" t="s">
        <v>540</v>
      </c>
      <c r="AX571" t="s">
        <v>222</v>
      </c>
      <c r="BA571" s="57">
        <v>46306.291666666664</v>
      </c>
      <c r="BB571" t="s">
        <v>5088</v>
      </c>
      <c r="BC571">
        <v>2026</v>
      </c>
      <c r="BD571">
        <v>10</v>
      </c>
      <c r="BE571">
        <v>11</v>
      </c>
      <c r="BF571" s="6">
        <f t="shared" si="24"/>
        <v>46306</v>
      </c>
      <c r="BG571">
        <f t="shared" si="25"/>
        <v>-0.29166666666424135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1002627614</v>
      </c>
      <c r="C572">
        <v>3</v>
      </c>
      <c r="D572" t="s">
        <v>59</v>
      </c>
      <c r="E572">
        <v>4</v>
      </c>
      <c r="F572" t="s">
        <v>544</v>
      </c>
      <c r="G572" t="s">
        <v>823</v>
      </c>
      <c r="H572" t="s">
        <v>3942</v>
      </c>
      <c r="I572" t="s">
        <v>212</v>
      </c>
      <c r="J572" t="s">
        <v>213</v>
      </c>
      <c r="K572" t="s">
        <v>149</v>
      </c>
      <c r="L572" t="s">
        <v>214</v>
      </c>
      <c r="M572" t="s">
        <v>1625</v>
      </c>
      <c r="N572" t="s">
        <v>215</v>
      </c>
      <c r="O572" s="57">
        <v>46303.536423611113</v>
      </c>
      <c r="P572" s="57">
        <v>46309.591145833336</v>
      </c>
      <c r="Q572">
        <v>69406442</v>
      </c>
      <c r="S572">
        <v>146133133221</v>
      </c>
      <c r="T572" t="s">
        <v>4544</v>
      </c>
      <c r="U572" t="s">
        <v>4545</v>
      </c>
      <c r="V572" t="s">
        <v>4546</v>
      </c>
      <c r="Z572">
        <v>110.3512882</v>
      </c>
      <c r="AA572">
        <v>-7.6815638000000002</v>
      </c>
      <c r="AB572" t="s">
        <v>4547</v>
      </c>
      <c r="AC572" t="s">
        <v>235</v>
      </c>
      <c r="AL572" t="s">
        <v>217</v>
      </c>
      <c r="AM572" t="s">
        <v>4548</v>
      </c>
      <c r="AN572" t="s">
        <v>6</v>
      </c>
      <c r="AO572" s="57">
        <v>46244.569814814815</v>
      </c>
      <c r="AP572" s="57">
        <v>46304.458333333336</v>
      </c>
      <c r="AR572" t="s">
        <v>12</v>
      </c>
      <c r="AS572" t="s">
        <v>219</v>
      </c>
      <c r="AT572" t="s">
        <v>230</v>
      </c>
      <c r="AV572" t="s">
        <v>6970</v>
      </c>
      <c r="AW572" t="s">
        <v>877</v>
      </c>
      <c r="AX572" t="s">
        <v>222</v>
      </c>
      <c r="BA572" s="57">
        <v>46304.458333333336</v>
      </c>
      <c r="BB572" t="s">
        <v>4548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:61">
      <c r="A573">
        <v>572</v>
      </c>
      <c r="B573">
        <v>1002633012</v>
      </c>
      <c r="C573">
        <v>3</v>
      </c>
      <c r="D573" t="s">
        <v>59</v>
      </c>
      <c r="E573">
        <v>4</v>
      </c>
      <c r="F573" t="s">
        <v>544</v>
      </c>
      <c r="G573" t="s">
        <v>564</v>
      </c>
      <c r="H573" t="s">
        <v>5933</v>
      </c>
      <c r="I573" t="s">
        <v>212</v>
      </c>
      <c r="J573" t="s">
        <v>213</v>
      </c>
      <c r="K573" t="s">
        <v>149</v>
      </c>
      <c r="L573" t="s">
        <v>214</v>
      </c>
      <c r="M573" t="s">
        <v>1400</v>
      </c>
      <c r="N573" t="s">
        <v>215</v>
      </c>
      <c r="O573" s="57">
        <v>46307.57472222222</v>
      </c>
      <c r="P573" s="57">
        <v>46308.641215277778</v>
      </c>
      <c r="Q573">
        <v>69408666</v>
      </c>
      <c r="S573">
        <v>146131120938</v>
      </c>
      <c r="T573" t="s">
        <v>5934</v>
      </c>
      <c r="U573" t="s">
        <v>5935</v>
      </c>
      <c r="V573" t="s">
        <v>5936</v>
      </c>
      <c r="Z573">
        <v>110.42733269999999</v>
      </c>
      <c r="AA573">
        <v>-7.7663403000000004</v>
      </c>
      <c r="AB573" t="s">
        <v>5937</v>
      </c>
      <c r="AC573" t="s">
        <v>235</v>
      </c>
      <c r="AL573" t="s">
        <v>217</v>
      </c>
      <c r="AM573" t="s">
        <v>5938</v>
      </c>
      <c r="AN573" t="s">
        <v>6</v>
      </c>
      <c r="AO573" s="57">
        <v>46366.580231481479</v>
      </c>
      <c r="AP573" s="57">
        <v>46308.458333333336</v>
      </c>
      <c r="AR573" t="s">
        <v>14</v>
      </c>
      <c r="AS573" t="s">
        <v>219</v>
      </c>
      <c r="AT573" t="s">
        <v>230</v>
      </c>
      <c r="AV573" t="s">
        <v>6659</v>
      </c>
      <c r="AW573" t="s">
        <v>881</v>
      </c>
      <c r="AX573" t="s">
        <v>222</v>
      </c>
      <c r="BA573" s="57">
        <v>46308.458333333336</v>
      </c>
      <c r="BB573" t="s">
        <v>5938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:61">
      <c r="A574">
        <v>573</v>
      </c>
      <c r="B574">
        <v>1002635406</v>
      </c>
      <c r="C574">
        <v>3</v>
      </c>
      <c r="D574" t="s">
        <v>59</v>
      </c>
      <c r="E574">
        <v>4</v>
      </c>
      <c r="F574" t="s">
        <v>544</v>
      </c>
      <c r="G574" t="s">
        <v>564</v>
      </c>
      <c r="H574" t="s">
        <v>5933</v>
      </c>
      <c r="I574" t="s">
        <v>212</v>
      </c>
      <c r="J574" t="s">
        <v>213</v>
      </c>
      <c r="K574" t="s">
        <v>149</v>
      </c>
      <c r="M574" t="s">
        <v>76</v>
      </c>
      <c r="N574" t="s">
        <v>215</v>
      </c>
      <c r="O574" s="57">
        <v>46308.641226851854</v>
      </c>
      <c r="P574" s="57">
        <v>46308.68340277778</v>
      </c>
      <c r="Q574">
        <v>69408666</v>
      </c>
      <c r="S574">
        <v>146131120941</v>
      </c>
      <c r="T574" t="s">
        <v>5934</v>
      </c>
      <c r="U574" t="s">
        <v>6656</v>
      </c>
      <c r="V574" t="s">
        <v>6657</v>
      </c>
      <c r="Z574">
        <v>110.4273788</v>
      </c>
      <c r="AA574">
        <v>-7.7656517000000003</v>
      </c>
      <c r="AB574" t="s">
        <v>5937</v>
      </c>
      <c r="AC574" t="s">
        <v>283</v>
      </c>
      <c r="AL574" t="s">
        <v>217</v>
      </c>
      <c r="AM574" t="s">
        <v>6658</v>
      </c>
      <c r="AN574" t="s">
        <v>6</v>
      </c>
      <c r="AO574" t="s">
        <v>6606</v>
      </c>
      <c r="AR574" t="s">
        <v>218</v>
      </c>
      <c r="AS574" t="s">
        <v>219</v>
      </c>
      <c r="AT574" t="s">
        <v>230</v>
      </c>
      <c r="AU574">
        <v>20261013</v>
      </c>
      <c r="AV574" t="s">
        <v>221</v>
      </c>
      <c r="AW574" t="s">
        <v>1984</v>
      </c>
      <c r="AX574" t="s">
        <v>222</v>
      </c>
      <c r="BA574" s="57">
        <v>46308.291666666664</v>
      </c>
      <c r="BB574" t="s">
        <v>6658</v>
      </c>
      <c r="BC574">
        <v>2026</v>
      </c>
      <c r="BD574">
        <v>10</v>
      </c>
      <c r="BE574">
        <v>13</v>
      </c>
      <c r="BF574" s="6">
        <f t="shared" si="24"/>
        <v>46308</v>
      </c>
      <c r="BG574">
        <f t="shared" si="25"/>
        <v>-0.29166666666424135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1002644735</v>
      </c>
      <c r="C575">
        <v>3</v>
      </c>
      <c r="D575" t="s">
        <v>59</v>
      </c>
      <c r="E575">
        <v>4</v>
      </c>
      <c r="F575" t="s">
        <v>544</v>
      </c>
      <c r="G575" t="s">
        <v>564</v>
      </c>
      <c r="H575" t="s">
        <v>5933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46315.399884259263</v>
      </c>
      <c r="P575" s="57">
        <v>46316.494560185187</v>
      </c>
      <c r="Q575">
        <v>69413477</v>
      </c>
      <c r="S575">
        <v>146131116668</v>
      </c>
      <c r="T575" t="s">
        <v>10288</v>
      </c>
      <c r="U575" t="s">
        <v>10289</v>
      </c>
      <c r="V575" t="s">
        <v>10290</v>
      </c>
      <c r="Z575">
        <v>110.3983904</v>
      </c>
      <c r="AA575">
        <v>-7.7817689999999997</v>
      </c>
      <c r="AB575" t="s">
        <v>10291</v>
      </c>
      <c r="AC575" t="s">
        <v>235</v>
      </c>
      <c r="AL575" t="s">
        <v>217</v>
      </c>
      <c r="AM575" t="s">
        <v>10292</v>
      </c>
      <c r="AN575" t="s">
        <v>6</v>
      </c>
      <c r="AO575" t="s">
        <v>10118</v>
      </c>
      <c r="AP575" s="57">
        <v>46316.333333333336</v>
      </c>
      <c r="AR575" t="s">
        <v>218</v>
      </c>
      <c r="AS575" t="s">
        <v>219</v>
      </c>
      <c r="AT575" t="s">
        <v>230</v>
      </c>
      <c r="AU575">
        <v>20261021</v>
      </c>
      <c r="AV575" t="s">
        <v>221</v>
      </c>
      <c r="AW575" t="s">
        <v>875</v>
      </c>
      <c r="AX575" t="s">
        <v>222</v>
      </c>
      <c r="BA575" s="57">
        <v>46316.333333333336</v>
      </c>
      <c r="BB575" t="s">
        <v>10292</v>
      </c>
      <c r="BC575">
        <v>2026</v>
      </c>
      <c r="BD575">
        <v>10</v>
      </c>
      <c r="BE575">
        <v>21</v>
      </c>
      <c r="BF575" s="6">
        <f t="shared" si="24"/>
        <v>46316</v>
      </c>
      <c r="BG575">
        <f t="shared" si="25"/>
        <v>-0.33333333333575865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1002630984</v>
      </c>
      <c r="C576">
        <v>3</v>
      </c>
      <c r="D576" t="s">
        <v>59</v>
      </c>
      <c r="E576">
        <v>4</v>
      </c>
      <c r="F576" t="s">
        <v>544</v>
      </c>
      <c r="G576" t="s">
        <v>564</v>
      </c>
      <c r="H576" t="s">
        <v>1760</v>
      </c>
      <c r="I576" t="s">
        <v>212</v>
      </c>
      <c r="J576" t="s">
        <v>213</v>
      </c>
      <c r="K576" t="s">
        <v>149</v>
      </c>
      <c r="L576" t="s">
        <v>214</v>
      </c>
      <c r="M576" t="s">
        <v>1400</v>
      </c>
      <c r="N576" t="s">
        <v>215</v>
      </c>
      <c r="O576" s="57">
        <v>46305.596990740742</v>
      </c>
      <c r="P576" s="57">
        <v>46315.494722222225</v>
      </c>
      <c r="Q576">
        <v>69407924</v>
      </c>
      <c r="S576">
        <v>146130139359</v>
      </c>
      <c r="T576" t="s">
        <v>5098</v>
      </c>
      <c r="U576" t="s">
        <v>5099</v>
      </c>
      <c r="V576" t="s">
        <v>5100</v>
      </c>
      <c r="Z576">
        <v>110.3843134</v>
      </c>
      <c r="AA576">
        <v>-7.7488346000000003</v>
      </c>
      <c r="AB576" t="s">
        <v>5101</v>
      </c>
      <c r="AC576" t="s">
        <v>235</v>
      </c>
      <c r="AL576" t="s">
        <v>217</v>
      </c>
      <c r="AM576" t="s">
        <v>5102</v>
      </c>
      <c r="AN576" t="s">
        <v>6</v>
      </c>
      <c r="AO576" s="57">
        <v>46305.600752314815</v>
      </c>
      <c r="AP576" s="57">
        <v>46307.333333333336</v>
      </c>
      <c r="AQ576" t="s">
        <v>1495</v>
      </c>
      <c r="AR576" t="s">
        <v>14</v>
      </c>
      <c r="AS576" t="s">
        <v>1766</v>
      </c>
      <c r="AT576" t="s">
        <v>230</v>
      </c>
      <c r="AV576" t="s">
        <v>9581</v>
      </c>
      <c r="AW576" t="s">
        <v>923</v>
      </c>
      <c r="AX576" t="s">
        <v>222</v>
      </c>
      <c r="BA576" s="57">
        <v>46307.333333333336</v>
      </c>
      <c r="BB576" t="s">
        <v>5102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:61">
      <c r="A577">
        <v>576</v>
      </c>
      <c r="B577">
        <v>1002630979</v>
      </c>
      <c r="C577">
        <v>3</v>
      </c>
      <c r="D577" t="s">
        <v>59</v>
      </c>
      <c r="E577">
        <v>4</v>
      </c>
      <c r="F577" t="s">
        <v>544</v>
      </c>
      <c r="G577" t="s">
        <v>564</v>
      </c>
      <c r="H577" t="s">
        <v>1760</v>
      </c>
      <c r="I577" t="s">
        <v>212</v>
      </c>
      <c r="J577" t="s">
        <v>213</v>
      </c>
      <c r="K577" t="s">
        <v>149</v>
      </c>
      <c r="L577" t="s">
        <v>214</v>
      </c>
      <c r="M577" t="s">
        <v>1400</v>
      </c>
      <c r="N577" t="s">
        <v>215</v>
      </c>
      <c r="O577" s="57">
        <v>46305.593506944446</v>
      </c>
      <c r="P577" s="57">
        <v>46308.406678240739</v>
      </c>
      <c r="Q577">
        <v>69407936</v>
      </c>
      <c r="S577">
        <v>146130139358</v>
      </c>
      <c r="T577" t="s">
        <v>5103</v>
      </c>
      <c r="U577" t="s">
        <v>5104</v>
      </c>
      <c r="V577" t="s">
        <v>5105</v>
      </c>
      <c r="Z577">
        <v>110.388608</v>
      </c>
      <c r="AA577">
        <v>-7.7113471999999996</v>
      </c>
      <c r="AB577" t="s">
        <v>5106</v>
      </c>
      <c r="AC577" t="s">
        <v>235</v>
      </c>
      <c r="AL577" t="s">
        <v>217</v>
      </c>
      <c r="AM577" t="s">
        <v>5107</v>
      </c>
      <c r="AN577" t="s">
        <v>6</v>
      </c>
      <c r="AO577" s="57">
        <v>46305.600752314815</v>
      </c>
      <c r="AP577" s="57">
        <v>46306.458333333336</v>
      </c>
      <c r="AQ577" t="s">
        <v>1495</v>
      </c>
      <c r="AR577" t="s">
        <v>14</v>
      </c>
      <c r="AS577" t="s">
        <v>1766</v>
      </c>
      <c r="AT577" t="s">
        <v>230</v>
      </c>
      <c r="AV577" t="s">
        <v>5942</v>
      </c>
      <c r="AW577" t="s">
        <v>880</v>
      </c>
      <c r="AX577" t="s">
        <v>222</v>
      </c>
      <c r="BA577" s="57">
        <v>46306.458333333336</v>
      </c>
      <c r="BB577" t="s">
        <v>5107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:61">
      <c r="A578">
        <v>577</v>
      </c>
      <c r="B578">
        <v>1002630963</v>
      </c>
      <c r="C578">
        <v>3</v>
      </c>
      <c r="D578" t="s">
        <v>59</v>
      </c>
      <c r="E578">
        <v>4</v>
      </c>
      <c r="F578" t="s">
        <v>544</v>
      </c>
      <c r="G578" t="s">
        <v>564</v>
      </c>
      <c r="H578" t="s">
        <v>1760</v>
      </c>
      <c r="I578" t="s">
        <v>212</v>
      </c>
      <c r="J578" t="s">
        <v>213</v>
      </c>
      <c r="K578" t="s">
        <v>149</v>
      </c>
      <c r="L578" t="s">
        <v>214</v>
      </c>
      <c r="M578" t="s">
        <v>1400</v>
      </c>
      <c r="N578" t="s">
        <v>215</v>
      </c>
      <c r="O578" s="57">
        <v>46305.585277777776</v>
      </c>
      <c r="P578" s="57">
        <v>46308.445</v>
      </c>
      <c r="Q578">
        <v>69407926</v>
      </c>
      <c r="S578">
        <v>146130139356</v>
      </c>
      <c r="T578" t="s">
        <v>5108</v>
      </c>
      <c r="U578" t="s">
        <v>5104</v>
      </c>
      <c r="V578" t="s">
        <v>5109</v>
      </c>
      <c r="Z578">
        <v>110.388608</v>
      </c>
      <c r="AA578">
        <v>-7.7113471999999996</v>
      </c>
      <c r="AB578" t="s">
        <v>5110</v>
      </c>
      <c r="AC578" t="s">
        <v>235</v>
      </c>
      <c r="AL578" t="s">
        <v>217</v>
      </c>
      <c r="AM578" t="s">
        <v>5111</v>
      </c>
      <c r="AN578" t="s">
        <v>6</v>
      </c>
      <c r="AO578" s="57">
        <v>46305.590451388889</v>
      </c>
      <c r="AP578" s="57">
        <v>46306.458333333336</v>
      </c>
      <c r="AQ578" t="s">
        <v>1495</v>
      </c>
      <c r="AR578" t="s">
        <v>14</v>
      </c>
      <c r="AS578" t="s">
        <v>1766</v>
      </c>
      <c r="AT578" t="s">
        <v>230</v>
      </c>
      <c r="AV578" t="s">
        <v>5943</v>
      </c>
      <c r="AW578" t="s">
        <v>880</v>
      </c>
      <c r="AX578" t="s">
        <v>222</v>
      </c>
      <c r="BA578" s="57">
        <v>46306.458333333336</v>
      </c>
      <c r="BB578" t="s">
        <v>5111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:61">
      <c r="A579">
        <v>578</v>
      </c>
      <c r="B579">
        <v>1002630639</v>
      </c>
      <c r="C579">
        <v>3</v>
      </c>
      <c r="D579" t="s">
        <v>59</v>
      </c>
      <c r="E579">
        <v>4</v>
      </c>
      <c r="F579" t="s">
        <v>544</v>
      </c>
      <c r="G579" t="s">
        <v>564</v>
      </c>
      <c r="H579" t="s">
        <v>1760</v>
      </c>
      <c r="I579" t="s">
        <v>212</v>
      </c>
      <c r="J579" t="s">
        <v>213</v>
      </c>
      <c r="K579" t="s">
        <v>149</v>
      </c>
      <c r="L579" t="s">
        <v>214</v>
      </c>
      <c r="M579" t="s">
        <v>1400</v>
      </c>
      <c r="N579" t="s">
        <v>215</v>
      </c>
      <c r="O579" s="57">
        <v>46305.386516203704</v>
      </c>
      <c r="P579" s="57">
        <v>46306.550740740742</v>
      </c>
      <c r="Q579">
        <v>69407735</v>
      </c>
      <c r="S579">
        <v>146130139351</v>
      </c>
      <c r="T579" t="s">
        <v>5084</v>
      </c>
      <c r="U579" t="s">
        <v>5094</v>
      </c>
      <c r="V579" t="s">
        <v>5095</v>
      </c>
      <c r="Z579">
        <v>110.378162435485</v>
      </c>
      <c r="AA579">
        <v>-7.7328022168811898</v>
      </c>
      <c r="AB579" t="s">
        <v>5087</v>
      </c>
      <c r="AC579" t="s">
        <v>235</v>
      </c>
      <c r="AL579" t="s">
        <v>217</v>
      </c>
      <c r="AM579" t="s">
        <v>5096</v>
      </c>
      <c r="AN579" t="s">
        <v>6</v>
      </c>
      <c r="AO579" s="57">
        <v>46305.402870370373</v>
      </c>
      <c r="AP579" s="57">
        <v>46306.333333333336</v>
      </c>
      <c r="AR579" t="s">
        <v>14</v>
      </c>
      <c r="AS579" t="s">
        <v>1766</v>
      </c>
      <c r="AT579" t="s">
        <v>230</v>
      </c>
      <c r="AV579" t="s">
        <v>5097</v>
      </c>
      <c r="AW579" t="s">
        <v>880</v>
      </c>
      <c r="AX579" t="s">
        <v>222</v>
      </c>
      <c r="BA579" s="57">
        <v>46306.333333333336</v>
      </c>
      <c r="BB579" t="s">
        <v>5096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:61">
      <c r="A580">
        <v>579</v>
      </c>
      <c r="B580">
        <v>1002619790</v>
      </c>
      <c r="C580">
        <v>3</v>
      </c>
      <c r="D580" t="s">
        <v>59</v>
      </c>
      <c r="E580">
        <v>4</v>
      </c>
      <c r="F580" t="s">
        <v>544</v>
      </c>
      <c r="G580" t="s">
        <v>564</v>
      </c>
      <c r="H580" t="s">
        <v>1760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46297.561574074076</v>
      </c>
      <c r="P580" s="57">
        <v>46298.494745370372</v>
      </c>
      <c r="Q580">
        <v>69403066</v>
      </c>
      <c r="S580">
        <v>146130139241</v>
      </c>
      <c r="T580" t="s">
        <v>1761</v>
      </c>
      <c r="U580" t="s">
        <v>1768</v>
      </c>
      <c r="V580" t="s">
        <v>1769</v>
      </c>
      <c r="Z580">
        <v>110.4014473</v>
      </c>
      <c r="AA580">
        <v>-7.7561092</v>
      </c>
      <c r="AB580" t="s">
        <v>1770</v>
      </c>
      <c r="AC580" t="s">
        <v>235</v>
      </c>
      <c r="AL580" t="s">
        <v>217</v>
      </c>
      <c r="AM580" t="s">
        <v>1771</v>
      </c>
      <c r="AN580" t="s">
        <v>6</v>
      </c>
      <c r="AO580" s="57">
        <v>46063.569363425922</v>
      </c>
      <c r="AP580" s="57">
        <v>46298.458333333336</v>
      </c>
      <c r="AR580" t="s">
        <v>218</v>
      </c>
      <c r="AS580" t="s">
        <v>1766</v>
      </c>
      <c r="AT580" t="s">
        <v>230</v>
      </c>
      <c r="AU580">
        <v>20261003</v>
      </c>
      <c r="AV580" t="s">
        <v>221</v>
      </c>
      <c r="AW580" t="s">
        <v>1767</v>
      </c>
      <c r="AX580" t="s">
        <v>222</v>
      </c>
      <c r="BA580" s="57">
        <v>46298.458333333336</v>
      </c>
      <c r="BB580" t="s">
        <v>1771</v>
      </c>
      <c r="BC580">
        <v>2026</v>
      </c>
      <c r="BD580">
        <v>10</v>
      </c>
      <c r="BE580">
        <v>3</v>
      </c>
      <c r="BF580" s="6">
        <f t="shared" si="27"/>
        <v>46298</v>
      </c>
      <c r="BG580">
        <f t="shared" si="28"/>
        <v>-0.45833333333575865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1002619746</v>
      </c>
      <c r="C581">
        <v>3</v>
      </c>
      <c r="D581" t="s">
        <v>59</v>
      </c>
      <c r="E581">
        <v>4</v>
      </c>
      <c r="F581" t="s">
        <v>544</v>
      </c>
      <c r="G581" t="s">
        <v>564</v>
      </c>
      <c r="H581" t="s">
        <v>1760</v>
      </c>
      <c r="I581" t="s">
        <v>212</v>
      </c>
      <c r="J581" t="s">
        <v>213</v>
      </c>
      <c r="K581" t="s">
        <v>149</v>
      </c>
      <c r="M581" t="s">
        <v>76</v>
      </c>
      <c r="N581" t="s">
        <v>563</v>
      </c>
      <c r="O581" s="57">
        <v>46297.553981481484</v>
      </c>
      <c r="P581" s="57">
        <v>46301.590914351851</v>
      </c>
      <c r="Q581">
        <v>66525052</v>
      </c>
      <c r="S581">
        <v>146130139224</v>
      </c>
      <c r="T581" t="s">
        <v>1652</v>
      </c>
      <c r="U581" t="s">
        <v>1772</v>
      </c>
      <c r="V581" t="s">
        <v>2654</v>
      </c>
      <c r="Z581">
        <v>110.359377637005</v>
      </c>
      <c r="AA581">
        <v>-7.8487890590002802</v>
      </c>
      <c r="AB581" t="s">
        <v>1654</v>
      </c>
      <c r="AC581" t="s">
        <v>225</v>
      </c>
      <c r="AL581" t="s">
        <v>217</v>
      </c>
      <c r="AM581" t="s">
        <v>2655</v>
      </c>
      <c r="AN581" t="s">
        <v>6</v>
      </c>
      <c r="AO581" s="57">
        <v>46063.559317129628</v>
      </c>
      <c r="AP581" s="57">
        <v>46301.458333333336</v>
      </c>
      <c r="AR581" t="s">
        <v>218</v>
      </c>
      <c r="AS581" t="s">
        <v>1766</v>
      </c>
      <c r="AT581" t="s">
        <v>230</v>
      </c>
      <c r="AU581">
        <v>20261006</v>
      </c>
      <c r="AV581" t="s">
        <v>221</v>
      </c>
      <c r="AW581" t="s">
        <v>540</v>
      </c>
      <c r="AX581" t="s">
        <v>222</v>
      </c>
      <c r="BA581" s="57">
        <v>46301.458333333336</v>
      </c>
      <c r="BB581" t="s">
        <v>2655</v>
      </c>
      <c r="BC581">
        <v>2026</v>
      </c>
      <c r="BD581">
        <v>10</v>
      </c>
      <c r="BE581">
        <v>6</v>
      </c>
      <c r="BF581" s="6">
        <f t="shared" si="27"/>
        <v>46301</v>
      </c>
      <c r="BG581">
        <f t="shared" si="28"/>
        <v>-0.45833333333575865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1002625624</v>
      </c>
      <c r="C582">
        <v>3</v>
      </c>
      <c r="D582" t="s">
        <v>59</v>
      </c>
      <c r="E582">
        <v>4</v>
      </c>
      <c r="F582" t="s">
        <v>544</v>
      </c>
      <c r="G582" t="s">
        <v>564</v>
      </c>
      <c r="H582" t="s">
        <v>1760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46302.436574074076</v>
      </c>
      <c r="P582" s="57">
        <v>46302.693564814814</v>
      </c>
      <c r="Q582">
        <v>69405589</v>
      </c>
      <c r="S582">
        <v>146130139311</v>
      </c>
      <c r="T582" t="s">
        <v>3951</v>
      </c>
      <c r="U582" t="s">
        <v>3952</v>
      </c>
      <c r="V582" t="s">
        <v>3953</v>
      </c>
      <c r="Z582">
        <v>110.385324</v>
      </c>
      <c r="AA582">
        <v>-7.7345306000000003</v>
      </c>
      <c r="AB582" t="s">
        <v>3954</v>
      </c>
      <c r="AC582" t="s">
        <v>235</v>
      </c>
      <c r="AL582" t="s">
        <v>217</v>
      </c>
      <c r="AM582" t="s">
        <v>3919</v>
      </c>
      <c r="AN582" t="s">
        <v>6</v>
      </c>
      <c r="AO582" s="57">
        <v>46213.444687499999</v>
      </c>
      <c r="AP582" s="57">
        <v>46303.333333333336</v>
      </c>
      <c r="AR582" t="s">
        <v>218</v>
      </c>
      <c r="AS582" t="s">
        <v>1766</v>
      </c>
      <c r="AT582" t="s">
        <v>230</v>
      </c>
      <c r="AU582">
        <v>20261007</v>
      </c>
      <c r="AV582" t="s">
        <v>221</v>
      </c>
      <c r="AW582" t="s">
        <v>3955</v>
      </c>
      <c r="AX582" t="s">
        <v>222</v>
      </c>
      <c r="BA582" s="57">
        <v>46303.333333333336</v>
      </c>
      <c r="BB582" t="s">
        <v>3919</v>
      </c>
      <c r="BC582">
        <v>2026</v>
      </c>
      <c r="BD582">
        <v>10</v>
      </c>
      <c r="BE582">
        <v>7</v>
      </c>
      <c r="BF582" s="6">
        <f t="shared" si="27"/>
        <v>46302</v>
      </c>
      <c r="BG582">
        <f t="shared" si="28"/>
        <v>-1.3333333333357587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1002629752</v>
      </c>
      <c r="C583">
        <v>3</v>
      </c>
      <c r="D583" t="s">
        <v>59</v>
      </c>
      <c r="E583">
        <v>4</v>
      </c>
      <c r="F583" t="s">
        <v>544</v>
      </c>
      <c r="G583" t="s">
        <v>564</v>
      </c>
      <c r="H583" t="s">
        <v>1760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46304.578182870369</v>
      </c>
      <c r="P583" s="57">
        <v>46305.449282407404</v>
      </c>
      <c r="Q583">
        <v>69407388</v>
      </c>
      <c r="S583">
        <v>146130139348</v>
      </c>
      <c r="T583" t="s">
        <v>5089</v>
      </c>
      <c r="U583" t="s">
        <v>5090</v>
      </c>
      <c r="V583" t="s">
        <v>5091</v>
      </c>
      <c r="Z583">
        <v>110.44305300000001</v>
      </c>
      <c r="AA583">
        <v>-7.7524800000000003</v>
      </c>
      <c r="AB583" t="s">
        <v>5092</v>
      </c>
      <c r="AC583" t="s">
        <v>235</v>
      </c>
      <c r="AL583" t="s">
        <v>217</v>
      </c>
      <c r="AM583" t="s">
        <v>5093</v>
      </c>
      <c r="AN583" t="s">
        <v>6</v>
      </c>
      <c r="AO583" s="57">
        <v>46275.579988425925</v>
      </c>
      <c r="AP583" s="57">
        <v>46305.458333333336</v>
      </c>
      <c r="AR583" t="s">
        <v>218</v>
      </c>
      <c r="AS583" t="s">
        <v>1766</v>
      </c>
      <c r="AT583" t="s">
        <v>230</v>
      </c>
      <c r="AU583">
        <v>20261010</v>
      </c>
      <c r="AV583" t="s">
        <v>221</v>
      </c>
      <c r="AW583" t="s">
        <v>875</v>
      </c>
      <c r="AX583" t="s">
        <v>222</v>
      </c>
      <c r="BA583" s="57">
        <v>46305.458333333336</v>
      </c>
      <c r="BB583" t="s">
        <v>5093</v>
      </c>
      <c r="BC583">
        <v>2026</v>
      </c>
      <c r="BD583">
        <v>10</v>
      </c>
      <c r="BE583">
        <v>10</v>
      </c>
      <c r="BF583" s="6">
        <f t="shared" si="27"/>
        <v>46305</v>
      </c>
      <c r="BG583">
        <f t="shared" si="28"/>
        <v>-0.45833333333575865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1002634498</v>
      </c>
      <c r="C584">
        <v>3</v>
      </c>
      <c r="D584" t="s">
        <v>59</v>
      </c>
      <c r="E584">
        <v>4</v>
      </c>
      <c r="F584" t="s">
        <v>544</v>
      </c>
      <c r="G584" t="s">
        <v>564</v>
      </c>
      <c r="H584" t="s">
        <v>1760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46308.445</v>
      </c>
      <c r="P584" s="57">
        <v>46308.612974537034</v>
      </c>
      <c r="Q584">
        <v>69407926</v>
      </c>
      <c r="S584">
        <v>146130139385</v>
      </c>
      <c r="T584" t="s">
        <v>5108</v>
      </c>
      <c r="U584" t="s">
        <v>5939</v>
      </c>
      <c r="V584" t="s">
        <v>5944</v>
      </c>
      <c r="Z584">
        <v>110.38889301802701</v>
      </c>
      <c r="AA584">
        <v>-7.7108290923525198</v>
      </c>
      <c r="AB584" t="s">
        <v>5110</v>
      </c>
      <c r="AC584" t="s">
        <v>283</v>
      </c>
      <c r="AL584" t="s">
        <v>217</v>
      </c>
      <c r="AM584" t="s">
        <v>5945</v>
      </c>
      <c r="AN584" t="s">
        <v>6</v>
      </c>
      <c r="AO584" t="s">
        <v>5834</v>
      </c>
      <c r="AR584" t="s">
        <v>218</v>
      </c>
      <c r="AS584" t="s">
        <v>1766</v>
      </c>
      <c r="AT584" t="s">
        <v>230</v>
      </c>
      <c r="AU584">
        <v>20261013</v>
      </c>
      <c r="AV584" t="s">
        <v>221</v>
      </c>
      <c r="AW584" t="s">
        <v>540</v>
      </c>
      <c r="AX584" t="s">
        <v>222</v>
      </c>
      <c r="BA584" s="57">
        <v>46308.291666666664</v>
      </c>
      <c r="BB584" t="s">
        <v>5945</v>
      </c>
      <c r="BC584">
        <v>2026</v>
      </c>
      <c r="BD584">
        <v>10</v>
      </c>
      <c r="BE584">
        <v>13</v>
      </c>
      <c r="BF584" s="6">
        <f t="shared" si="27"/>
        <v>46308</v>
      </c>
      <c r="BG584">
        <f t="shared" si="28"/>
        <v>-0.29166666666424135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1002634245</v>
      </c>
      <c r="C585">
        <v>3</v>
      </c>
      <c r="D585" t="s">
        <v>59</v>
      </c>
      <c r="E585">
        <v>4</v>
      </c>
      <c r="F585" t="s">
        <v>544</v>
      </c>
      <c r="G585" t="s">
        <v>564</v>
      </c>
      <c r="H585" t="s">
        <v>1760</v>
      </c>
      <c r="I585" t="s">
        <v>212</v>
      </c>
      <c r="J585" t="s">
        <v>213</v>
      </c>
      <c r="K585" t="s">
        <v>149</v>
      </c>
      <c r="M585" t="s">
        <v>76</v>
      </c>
      <c r="N585" t="s">
        <v>215</v>
      </c>
      <c r="O585" s="57">
        <v>46308.406678240739</v>
      </c>
      <c r="P585" s="57">
        <v>46308.440729166665</v>
      </c>
      <c r="Q585">
        <v>69407936</v>
      </c>
      <c r="S585">
        <v>146130139383</v>
      </c>
      <c r="T585" t="s">
        <v>5103</v>
      </c>
      <c r="U585" t="s">
        <v>5939</v>
      </c>
      <c r="V585" t="s">
        <v>5940</v>
      </c>
      <c r="Z585">
        <v>110.38887579999999</v>
      </c>
      <c r="AA585">
        <v>-7.710826</v>
      </c>
      <c r="AB585" t="s">
        <v>5106</v>
      </c>
      <c r="AC585" t="s">
        <v>283</v>
      </c>
      <c r="AL585" t="s">
        <v>217</v>
      </c>
      <c r="AM585" t="s">
        <v>5941</v>
      </c>
      <c r="AN585" t="s">
        <v>6</v>
      </c>
      <c r="AO585" t="s">
        <v>5829</v>
      </c>
      <c r="AR585" t="s">
        <v>218</v>
      </c>
      <c r="AS585" t="s">
        <v>1766</v>
      </c>
      <c r="AT585" t="s">
        <v>230</v>
      </c>
      <c r="AU585">
        <v>20261013</v>
      </c>
      <c r="AV585" t="s">
        <v>221</v>
      </c>
      <c r="AW585" t="s">
        <v>1984</v>
      </c>
      <c r="AX585" t="s">
        <v>222</v>
      </c>
      <c r="BA585" s="57">
        <v>46308.291666666664</v>
      </c>
      <c r="BB585" t="s">
        <v>5941</v>
      </c>
      <c r="BC585">
        <v>2026</v>
      </c>
      <c r="BD585">
        <v>10</v>
      </c>
      <c r="BE585">
        <v>13</v>
      </c>
      <c r="BF585" s="6">
        <f t="shared" si="27"/>
        <v>46308</v>
      </c>
      <c r="BG585">
        <f t="shared" si="28"/>
        <v>-0.29166666666424135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1002636747</v>
      </c>
      <c r="C586">
        <v>3</v>
      </c>
      <c r="D586" t="s">
        <v>59</v>
      </c>
      <c r="E586">
        <v>4</v>
      </c>
      <c r="F586" t="s">
        <v>544</v>
      </c>
      <c r="G586" t="s">
        <v>564</v>
      </c>
      <c r="H586" t="s">
        <v>1760</v>
      </c>
      <c r="I586" t="s">
        <v>212</v>
      </c>
      <c r="J586" t="s">
        <v>213</v>
      </c>
      <c r="K586" t="s">
        <v>149</v>
      </c>
      <c r="M586" t="s">
        <v>76</v>
      </c>
      <c r="N586" t="s">
        <v>215</v>
      </c>
      <c r="O586" s="57">
        <v>46309.552974537037</v>
      </c>
      <c r="P586" s="57">
        <v>46310.641597222224</v>
      </c>
      <c r="Q586">
        <v>69410116</v>
      </c>
      <c r="S586">
        <v>146130139404</v>
      </c>
      <c r="T586" t="s">
        <v>6971</v>
      </c>
      <c r="U586" t="s">
        <v>6972</v>
      </c>
      <c r="V586" t="s">
        <v>6973</v>
      </c>
      <c r="Z586">
        <v>110.37854</v>
      </c>
      <c r="AA586">
        <v>-7.7482518000000002</v>
      </c>
      <c r="AB586" t="s">
        <v>6974</v>
      </c>
      <c r="AC586" t="s">
        <v>283</v>
      </c>
      <c r="AL586" t="s">
        <v>217</v>
      </c>
      <c r="AM586" t="s">
        <v>6975</v>
      </c>
      <c r="AN586" t="s">
        <v>6</v>
      </c>
      <c r="AO586" t="s">
        <v>6870</v>
      </c>
      <c r="AP586" s="57">
        <v>46311.333333333336</v>
      </c>
      <c r="AR586" t="s">
        <v>218</v>
      </c>
      <c r="AS586" t="s">
        <v>1766</v>
      </c>
      <c r="AT586" t="s">
        <v>230</v>
      </c>
      <c r="AU586">
        <v>20261015</v>
      </c>
      <c r="AV586" t="s">
        <v>221</v>
      </c>
      <c r="AW586" t="s">
        <v>539</v>
      </c>
      <c r="AX586" t="s">
        <v>222</v>
      </c>
      <c r="BA586" s="57">
        <v>46311.333333333336</v>
      </c>
      <c r="BB586" t="s">
        <v>6975</v>
      </c>
      <c r="BC586">
        <v>2026</v>
      </c>
      <c r="BD586">
        <v>10</v>
      </c>
      <c r="BE586">
        <v>15</v>
      </c>
      <c r="BF586" s="6">
        <f t="shared" si="27"/>
        <v>46310</v>
      </c>
      <c r="BG586">
        <f t="shared" si="28"/>
        <v>-1.3333333333357587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1002645257</v>
      </c>
      <c r="C587">
        <v>3</v>
      </c>
      <c r="D587" t="s">
        <v>59</v>
      </c>
      <c r="E587">
        <v>4</v>
      </c>
      <c r="F587" t="s">
        <v>544</v>
      </c>
      <c r="G587" t="s">
        <v>564</v>
      </c>
      <c r="H587" t="s">
        <v>1760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46315.494733796295</v>
      </c>
      <c r="P587" s="57">
        <v>46315.54954861111</v>
      </c>
      <c r="Q587">
        <v>69407924</v>
      </c>
      <c r="S587">
        <v>146130139477</v>
      </c>
      <c r="T587" t="s">
        <v>5098</v>
      </c>
      <c r="U587" t="s">
        <v>10293</v>
      </c>
      <c r="V587" t="s">
        <v>10294</v>
      </c>
      <c r="Z587">
        <v>110.3844</v>
      </c>
      <c r="AA587">
        <v>-7.7489999999999997</v>
      </c>
      <c r="AB587" t="s">
        <v>5101</v>
      </c>
      <c r="AC587" t="s">
        <v>283</v>
      </c>
      <c r="AL587" t="s">
        <v>217</v>
      </c>
      <c r="AM587" t="s">
        <v>10295</v>
      </c>
      <c r="AN587" t="s">
        <v>6</v>
      </c>
      <c r="AO587" t="s">
        <v>10296</v>
      </c>
      <c r="AR587" t="s">
        <v>218</v>
      </c>
      <c r="AS587" t="s">
        <v>1766</v>
      </c>
      <c r="AT587" t="s">
        <v>230</v>
      </c>
      <c r="AU587">
        <v>20261020</v>
      </c>
      <c r="AV587" t="s">
        <v>221</v>
      </c>
      <c r="AW587" t="s">
        <v>541</v>
      </c>
      <c r="AX587" t="s">
        <v>222</v>
      </c>
      <c r="BA587" s="57">
        <v>46315.291666666664</v>
      </c>
      <c r="BB587" t="s">
        <v>10295</v>
      </c>
      <c r="BC587">
        <v>2026</v>
      </c>
      <c r="BD587">
        <v>10</v>
      </c>
      <c r="BE587">
        <v>20</v>
      </c>
      <c r="BF587" s="6">
        <f t="shared" si="27"/>
        <v>46315</v>
      </c>
      <c r="BG587">
        <f t="shared" si="28"/>
        <v>-0.29166666666424135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1002619607</v>
      </c>
      <c r="C588">
        <v>3</v>
      </c>
      <c r="D588" t="s">
        <v>59</v>
      </c>
      <c r="E588">
        <v>4</v>
      </c>
      <c r="F588" t="s">
        <v>544</v>
      </c>
      <c r="G588" t="s">
        <v>564</v>
      </c>
      <c r="H588" t="s">
        <v>1760</v>
      </c>
      <c r="I588" t="s">
        <v>212</v>
      </c>
      <c r="J588" t="s">
        <v>213</v>
      </c>
      <c r="K588" t="s">
        <v>149</v>
      </c>
      <c r="L588" t="s">
        <v>214</v>
      </c>
      <c r="M588" t="s">
        <v>1918</v>
      </c>
      <c r="N588" t="s">
        <v>215</v>
      </c>
      <c r="O588" s="57">
        <v>46297.490682870368</v>
      </c>
      <c r="P588" s="57">
        <v>46300.459965277776</v>
      </c>
      <c r="Q588">
        <v>69402988</v>
      </c>
      <c r="S588">
        <v>146130139222</v>
      </c>
      <c r="T588" t="s">
        <v>1761</v>
      </c>
      <c r="U588" t="s">
        <v>1762</v>
      </c>
      <c r="V588" t="s">
        <v>1763</v>
      </c>
      <c r="Z588">
        <v>110.4014988</v>
      </c>
      <c r="AA588">
        <v>-7.7561086000000001</v>
      </c>
      <c r="AB588" t="s">
        <v>1764</v>
      </c>
      <c r="AC588" t="s">
        <v>235</v>
      </c>
      <c r="AL588" t="s">
        <v>217</v>
      </c>
      <c r="AM588" t="s">
        <v>1765</v>
      </c>
      <c r="AN588" t="s">
        <v>6</v>
      </c>
      <c r="AO588" s="57">
        <v>46063.507453703707</v>
      </c>
      <c r="AP588" s="57">
        <v>46298.458333333336</v>
      </c>
      <c r="AQ588" t="s">
        <v>841</v>
      </c>
      <c r="AR588" t="s">
        <v>12</v>
      </c>
      <c r="AS588" t="s">
        <v>1766</v>
      </c>
      <c r="AT588" t="s">
        <v>230</v>
      </c>
      <c r="AV588" t="s">
        <v>1626</v>
      </c>
      <c r="AW588" t="s">
        <v>1767</v>
      </c>
      <c r="AX588" t="s">
        <v>222</v>
      </c>
      <c r="BA588" s="57">
        <v>46298.458333333336</v>
      </c>
      <c r="BB588" t="s">
        <v>1765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:61">
      <c r="A589">
        <v>588</v>
      </c>
      <c r="B589">
        <v>1002621010</v>
      </c>
      <c r="C589">
        <v>3</v>
      </c>
      <c r="D589" t="s">
        <v>59</v>
      </c>
      <c r="E589">
        <v>4</v>
      </c>
      <c r="F589" t="s">
        <v>544</v>
      </c>
      <c r="G589" t="s">
        <v>564</v>
      </c>
      <c r="H589" t="s">
        <v>804</v>
      </c>
      <c r="I589" t="s">
        <v>212</v>
      </c>
      <c r="J589" t="s">
        <v>213</v>
      </c>
      <c r="K589" t="s">
        <v>149</v>
      </c>
      <c r="L589" t="s">
        <v>214</v>
      </c>
      <c r="M589" t="s">
        <v>1400</v>
      </c>
      <c r="N589" t="s">
        <v>215</v>
      </c>
      <c r="O589" s="57">
        <v>46298.57471064815</v>
      </c>
      <c r="P589" s="57">
        <v>46300.477384259262</v>
      </c>
      <c r="Q589">
        <v>69403630</v>
      </c>
      <c r="S589">
        <v>146113147714</v>
      </c>
      <c r="T589" t="s">
        <v>1773</v>
      </c>
      <c r="U589" t="s">
        <v>1774</v>
      </c>
      <c r="V589" t="s">
        <v>1775</v>
      </c>
      <c r="Z589">
        <v>110.36532459999999</v>
      </c>
      <c r="AA589">
        <v>-7.7608699999999997</v>
      </c>
      <c r="AB589" t="s">
        <v>1776</v>
      </c>
      <c r="AC589" t="s">
        <v>235</v>
      </c>
      <c r="AL589" t="s">
        <v>217</v>
      </c>
      <c r="AM589" t="s">
        <v>1777</v>
      </c>
      <c r="AN589" t="s">
        <v>6</v>
      </c>
      <c r="AO589" s="57">
        <v>46091.580358796295</v>
      </c>
      <c r="AP589" s="57">
        <v>46299.458333333336</v>
      </c>
      <c r="AR589" t="s">
        <v>14</v>
      </c>
      <c r="AS589" t="s">
        <v>219</v>
      </c>
      <c r="AT589" t="s">
        <v>230</v>
      </c>
      <c r="AV589" t="s">
        <v>2656</v>
      </c>
      <c r="AW589" t="s">
        <v>880</v>
      </c>
      <c r="AX589" t="s">
        <v>222</v>
      </c>
      <c r="BA589" s="57">
        <v>46299.458333333336</v>
      </c>
      <c r="BB589" t="s">
        <v>1777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:61">
      <c r="A590">
        <v>589</v>
      </c>
      <c r="B590">
        <v>1002630643</v>
      </c>
      <c r="C590">
        <v>3</v>
      </c>
      <c r="D590" t="s">
        <v>59</v>
      </c>
      <c r="E590">
        <v>4</v>
      </c>
      <c r="F590" t="s">
        <v>544</v>
      </c>
      <c r="G590" t="s">
        <v>564</v>
      </c>
      <c r="H590" t="s">
        <v>804</v>
      </c>
      <c r="I590" t="s">
        <v>212</v>
      </c>
      <c r="J590" t="s">
        <v>213</v>
      </c>
      <c r="K590" t="s">
        <v>149</v>
      </c>
      <c r="L590" t="s">
        <v>214</v>
      </c>
      <c r="M590" t="s">
        <v>1400</v>
      </c>
      <c r="N590" t="s">
        <v>215</v>
      </c>
      <c r="O590" s="57">
        <v>46305.388645833336</v>
      </c>
      <c r="P590" s="57">
        <v>46306.658958333333</v>
      </c>
      <c r="Q590">
        <v>69407736</v>
      </c>
      <c r="S590">
        <v>146113147838</v>
      </c>
      <c r="T590" t="s">
        <v>5112</v>
      </c>
      <c r="U590" t="s">
        <v>5117</v>
      </c>
      <c r="V590" t="s">
        <v>5118</v>
      </c>
      <c r="Z590">
        <v>110.3581772</v>
      </c>
      <c r="AA590">
        <v>-7.7597253999999998</v>
      </c>
      <c r="AB590" t="s">
        <v>5115</v>
      </c>
      <c r="AC590" t="s">
        <v>235</v>
      </c>
      <c r="AL590" t="s">
        <v>217</v>
      </c>
      <c r="AM590" t="s">
        <v>5119</v>
      </c>
      <c r="AN590" t="s">
        <v>6</v>
      </c>
      <c r="AO590" s="57">
        <v>46305.402870370373</v>
      </c>
      <c r="AP590" s="57">
        <v>46307.333333333336</v>
      </c>
      <c r="AR590" t="s">
        <v>14</v>
      </c>
      <c r="AS590" t="s">
        <v>219</v>
      </c>
      <c r="AT590" t="s">
        <v>230</v>
      </c>
      <c r="AV590" t="s">
        <v>5120</v>
      </c>
      <c r="AW590" t="s">
        <v>5121</v>
      </c>
      <c r="AX590" t="s">
        <v>222</v>
      </c>
      <c r="BA590" s="57">
        <v>46307.333333333336</v>
      </c>
      <c r="BB590" t="s">
        <v>5119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:61">
      <c r="A591">
        <v>590</v>
      </c>
      <c r="B591">
        <v>1002636760</v>
      </c>
      <c r="C591">
        <v>3</v>
      </c>
      <c r="D591" t="s">
        <v>59</v>
      </c>
      <c r="E591">
        <v>4</v>
      </c>
      <c r="F591" t="s">
        <v>544</v>
      </c>
      <c r="G591" t="s">
        <v>564</v>
      </c>
      <c r="H591" t="s">
        <v>804</v>
      </c>
      <c r="I591" t="s">
        <v>212</v>
      </c>
      <c r="J591" t="s">
        <v>213</v>
      </c>
      <c r="K591" t="s">
        <v>149</v>
      </c>
      <c r="M591" t="s">
        <v>1400</v>
      </c>
      <c r="N591" t="s">
        <v>215</v>
      </c>
      <c r="O591" s="57">
        <v>46309.558657407404</v>
      </c>
      <c r="P591" s="57">
        <v>46311.65</v>
      </c>
      <c r="Q591">
        <v>69410119</v>
      </c>
      <c r="S591">
        <v>146113147859</v>
      </c>
      <c r="T591" t="s">
        <v>6978</v>
      </c>
      <c r="U591" t="s">
        <v>6979</v>
      </c>
      <c r="V591" t="s">
        <v>6980</v>
      </c>
      <c r="Z591">
        <v>110.3474184</v>
      </c>
      <c r="AA591">
        <v>-7.7451913000000001</v>
      </c>
      <c r="AB591" t="s">
        <v>6981</v>
      </c>
      <c r="AC591" t="s">
        <v>284</v>
      </c>
      <c r="AL591" t="s">
        <v>217</v>
      </c>
      <c r="AM591" t="s">
        <v>6982</v>
      </c>
      <c r="AN591" t="s">
        <v>6</v>
      </c>
      <c r="AO591" t="s">
        <v>6861</v>
      </c>
      <c r="AR591" t="s">
        <v>14</v>
      </c>
      <c r="AS591" t="s">
        <v>219</v>
      </c>
      <c r="AT591" t="s">
        <v>230</v>
      </c>
      <c r="AV591" t="s">
        <v>8424</v>
      </c>
      <c r="AW591" t="s">
        <v>6983</v>
      </c>
      <c r="AX591" t="s">
        <v>222</v>
      </c>
      <c r="BA591" s="57">
        <v>46310.625</v>
      </c>
      <c r="BB591" t="s">
        <v>6982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:61">
      <c r="A592">
        <v>591</v>
      </c>
      <c r="B592">
        <v>1002639658</v>
      </c>
      <c r="C592">
        <v>3</v>
      </c>
      <c r="D592" t="s">
        <v>59</v>
      </c>
      <c r="E592">
        <v>4</v>
      </c>
      <c r="F592" t="s">
        <v>544</v>
      </c>
      <c r="G592" t="s">
        <v>564</v>
      </c>
      <c r="H592" t="s">
        <v>804</v>
      </c>
      <c r="I592" t="s">
        <v>212</v>
      </c>
      <c r="J592" t="s">
        <v>213</v>
      </c>
      <c r="K592" t="s">
        <v>149</v>
      </c>
      <c r="L592" t="s">
        <v>214</v>
      </c>
      <c r="M592" t="s">
        <v>1400</v>
      </c>
      <c r="N592" t="s">
        <v>215</v>
      </c>
      <c r="O592" s="57">
        <v>46311.422638888886</v>
      </c>
      <c r="P592" s="57">
        <v>46312.635300925926</v>
      </c>
      <c r="Q592">
        <v>69411223</v>
      </c>
      <c r="S592">
        <v>146113148002</v>
      </c>
      <c r="T592" t="s">
        <v>8425</v>
      </c>
      <c r="U592" t="s">
        <v>8426</v>
      </c>
      <c r="V592" t="s">
        <v>8427</v>
      </c>
      <c r="Z592">
        <v>110.3408788</v>
      </c>
      <c r="AA592">
        <v>-7.8004946000000004</v>
      </c>
      <c r="AB592" t="s">
        <v>8428</v>
      </c>
      <c r="AC592" t="s">
        <v>235</v>
      </c>
      <c r="AL592" t="s">
        <v>217</v>
      </c>
      <c r="AM592" t="s">
        <v>8429</v>
      </c>
      <c r="AN592" t="s">
        <v>6</v>
      </c>
      <c r="AO592" t="s">
        <v>7946</v>
      </c>
      <c r="AP592" s="57">
        <v>46312.333333333336</v>
      </c>
      <c r="AR592" t="s">
        <v>14</v>
      </c>
      <c r="AS592" t="s">
        <v>219</v>
      </c>
      <c r="AT592" t="s">
        <v>230</v>
      </c>
      <c r="AV592" t="s">
        <v>8430</v>
      </c>
      <c r="AW592" t="s">
        <v>236</v>
      </c>
      <c r="AX592" t="s">
        <v>222</v>
      </c>
      <c r="BA592" s="57">
        <v>46312.333333333336</v>
      </c>
      <c r="BB592" t="s">
        <v>8429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1002641411</v>
      </c>
      <c r="C593">
        <v>3</v>
      </c>
      <c r="D593" t="s">
        <v>59</v>
      </c>
      <c r="E593">
        <v>4</v>
      </c>
      <c r="F593" t="s">
        <v>544</v>
      </c>
      <c r="G593" t="s">
        <v>564</v>
      </c>
      <c r="H593" t="s">
        <v>804</v>
      </c>
      <c r="I593" t="s">
        <v>212</v>
      </c>
      <c r="J593" t="s">
        <v>213</v>
      </c>
      <c r="K593" t="s">
        <v>149</v>
      </c>
      <c r="L593" t="s">
        <v>214</v>
      </c>
      <c r="M593" t="s">
        <v>1400</v>
      </c>
      <c r="N593" t="s">
        <v>215</v>
      </c>
      <c r="O593" s="57">
        <v>46312.5781712963</v>
      </c>
      <c r="P593" s="57">
        <v>46314.624699074076</v>
      </c>
      <c r="Q593">
        <v>69412104</v>
      </c>
      <c r="S593">
        <v>146113148012</v>
      </c>
      <c r="T593" t="s">
        <v>8431</v>
      </c>
      <c r="U593" t="s">
        <v>8432</v>
      </c>
      <c r="V593" t="s">
        <v>8433</v>
      </c>
      <c r="Z593">
        <v>110.3894789</v>
      </c>
      <c r="AA593">
        <v>-7.7726615999999904</v>
      </c>
      <c r="AB593" t="s">
        <v>8434</v>
      </c>
      <c r="AC593" t="s">
        <v>235</v>
      </c>
      <c r="AL593" t="s">
        <v>217</v>
      </c>
      <c r="AM593" t="s">
        <v>8435</v>
      </c>
      <c r="AN593" t="s">
        <v>6</v>
      </c>
      <c r="AO593" t="s">
        <v>8287</v>
      </c>
      <c r="AP593" s="57">
        <v>46313.458333333336</v>
      </c>
      <c r="AR593" t="s">
        <v>14</v>
      </c>
      <c r="AS593" t="s">
        <v>219</v>
      </c>
      <c r="AT593" t="s">
        <v>342</v>
      </c>
      <c r="AV593" t="s">
        <v>8436</v>
      </c>
      <c r="AW593" t="s">
        <v>5957</v>
      </c>
      <c r="AX593" t="s">
        <v>222</v>
      </c>
      <c r="BA593" s="57">
        <v>46313.458333333336</v>
      </c>
      <c r="BB593" t="s">
        <v>8435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:61">
      <c r="A594">
        <v>593</v>
      </c>
      <c r="B594">
        <v>1002634358</v>
      </c>
      <c r="C594">
        <v>3</v>
      </c>
      <c r="D594" t="s">
        <v>59</v>
      </c>
      <c r="E594">
        <v>4</v>
      </c>
      <c r="F594" t="s">
        <v>544</v>
      </c>
      <c r="G594" t="s">
        <v>564</v>
      </c>
      <c r="H594" t="s">
        <v>804</v>
      </c>
      <c r="I594" t="s">
        <v>212</v>
      </c>
      <c r="J594" t="s">
        <v>213</v>
      </c>
      <c r="K594" t="s">
        <v>149</v>
      </c>
      <c r="M594" t="s">
        <v>836</v>
      </c>
      <c r="N594" t="s">
        <v>215</v>
      </c>
      <c r="O594" s="57">
        <v>46308.423935185187</v>
      </c>
      <c r="P594" s="57">
        <v>46309.536273148151</v>
      </c>
      <c r="Q594">
        <v>69388325</v>
      </c>
      <c r="S594">
        <v>146113147879</v>
      </c>
      <c r="T594" t="s">
        <v>5946</v>
      </c>
      <c r="U594" t="s">
        <v>5947</v>
      </c>
      <c r="V594" t="s">
        <v>5948</v>
      </c>
      <c r="Z594">
        <v>110.36719645812801</v>
      </c>
      <c r="AA594">
        <v>-7.7909847752985497</v>
      </c>
      <c r="AB594" t="s">
        <v>5949</v>
      </c>
      <c r="AC594" t="s">
        <v>216</v>
      </c>
      <c r="AL594" t="s">
        <v>217</v>
      </c>
      <c r="AM594" t="s">
        <v>5950</v>
      </c>
      <c r="AN594" t="s">
        <v>6</v>
      </c>
      <c r="AO594" t="s">
        <v>5951</v>
      </c>
      <c r="AQ594" t="s">
        <v>841</v>
      </c>
      <c r="AR594" t="s">
        <v>14</v>
      </c>
      <c r="AS594" t="s">
        <v>219</v>
      </c>
      <c r="AT594" t="s">
        <v>230</v>
      </c>
      <c r="AV594" t="s">
        <v>837</v>
      </c>
      <c r="AW594" t="s">
        <v>559</v>
      </c>
      <c r="AX594" t="s">
        <v>222</v>
      </c>
      <c r="BA594" s="57">
        <v>46308.291666666664</v>
      </c>
      <c r="BB594" t="s">
        <v>5950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:61">
      <c r="A595">
        <v>594</v>
      </c>
      <c r="B595">
        <v>1002617775</v>
      </c>
      <c r="C595">
        <v>3</v>
      </c>
      <c r="D595" t="s">
        <v>59</v>
      </c>
      <c r="E595">
        <v>4</v>
      </c>
      <c r="F595" t="s">
        <v>544</v>
      </c>
      <c r="G595" t="s">
        <v>564</v>
      </c>
      <c r="H595" t="s">
        <v>804</v>
      </c>
      <c r="I595" t="s">
        <v>212</v>
      </c>
      <c r="J595" t="s">
        <v>213</v>
      </c>
      <c r="K595" t="s">
        <v>149</v>
      </c>
      <c r="M595" t="s">
        <v>76</v>
      </c>
      <c r="N595" t="s">
        <v>215</v>
      </c>
      <c r="O595" s="57">
        <v>46296.539918981478</v>
      </c>
      <c r="P595" s="57">
        <v>46296.659224537034</v>
      </c>
      <c r="Q595">
        <v>69400815</v>
      </c>
      <c r="S595">
        <v>143113104149</v>
      </c>
      <c r="T595" t="s">
        <v>890</v>
      </c>
      <c r="U595" t="s">
        <v>1034</v>
      </c>
      <c r="V595" t="s">
        <v>1035</v>
      </c>
      <c r="Z595">
        <v>110.3636611</v>
      </c>
      <c r="AA595">
        <v>-7.7659193999999996</v>
      </c>
      <c r="AB595" t="s">
        <v>891</v>
      </c>
      <c r="AC595" t="s">
        <v>567</v>
      </c>
      <c r="AL595" t="s">
        <v>217</v>
      </c>
      <c r="AM595" t="s">
        <v>1036</v>
      </c>
      <c r="AN595" t="s">
        <v>6</v>
      </c>
      <c r="AO595" s="57">
        <v>46032.559305555558</v>
      </c>
      <c r="AR595" t="s">
        <v>218</v>
      </c>
      <c r="AS595" t="s">
        <v>219</v>
      </c>
      <c r="AT595" t="s">
        <v>230</v>
      </c>
      <c r="AU595">
        <v>20261001</v>
      </c>
      <c r="AV595" t="s">
        <v>221</v>
      </c>
      <c r="AW595" t="s">
        <v>539</v>
      </c>
      <c r="AX595" t="s">
        <v>222</v>
      </c>
      <c r="BA595" s="57">
        <v>46296.291666666664</v>
      </c>
      <c r="BB595" t="s">
        <v>1036</v>
      </c>
      <c r="BC595">
        <v>2026</v>
      </c>
      <c r="BD595">
        <v>10</v>
      </c>
      <c r="BE595">
        <v>1</v>
      </c>
      <c r="BF595" s="6">
        <f t="shared" si="27"/>
        <v>46296</v>
      </c>
      <c r="BG595">
        <f t="shared" si="28"/>
        <v>-0.29166666666424135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1002620627</v>
      </c>
      <c r="C596">
        <v>3</v>
      </c>
      <c r="D596" t="s">
        <v>59</v>
      </c>
      <c r="E596">
        <v>4</v>
      </c>
      <c r="F596" t="s">
        <v>544</v>
      </c>
      <c r="G596" t="s">
        <v>564</v>
      </c>
      <c r="H596" t="s">
        <v>804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46297.759432870371</v>
      </c>
      <c r="P596" s="57">
        <v>46299.291527777779</v>
      </c>
      <c r="Q596">
        <v>69403389</v>
      </c>
      <c r="S596">
        <v>146113147717</v>
      </c>
      <c r="T596" t="s">
        <v>1778</v>
      </c>
      <c r="U596" t="s">
        <v>1779</v>
      </c>
      <c r="V596" t="s">
        <v>1780</v>
      </c>
      <c r="Z596">
        <v>110.372945528836</v>
      </c>
      <c r="AA596">
        <v>-7.7803581842852303</v>
      </c>
      <c r="AB596" t="s">
        <v>1781</v>
      </c>
      <c r="AC596" t="s">
        <v>235</v>
      </c>
      <c r="AL596" t="s">
        <v>217</v>
      </c>
      <c r="AM596" t="s">
        <v>1782</v>
      </c>
      <c r="AN596" t="s">
        <v>6</v>
      </c>
      <c r="AO596" s="57">
        <v>46063.767569444448</v>
      </c>
      <c r="AP596" s="57">
        <v>46298.625</v>
      </c>
      <c r="AR596" t="s">
        <v>218</v>
      </c>
      <c r="AS596" t="s">
        <v>219</v>
      </c>
      <c r="AT596" t="s">
        <v>230</v>
      </c>
      <c r="AU596">
        <v>20261004</v>
      </c>
      <c r="AV596" t="s">
        <v>221</v>
      </c>
      <c r="AW596" t="s">
        <v>877</v>
      </c>
      <c r="AX596" t="s">
        <v>222</v>
      </c>
      <c r="BA596" s="57">
        <v>46298.625</v>
      </c>
      <c r="BB596" t="s">
        <v>1782</v>
      </c>
      <c r="BC596">
        <v>2026</v>
      </c>
      <c r="BD596">
        <v>10</v>
      </c>
      <c r="BE596">
        <v>4</v>
      </c>
      <c r="BF596" s="6">
        <f t="shared" si="27"/>
        <v>46299</v>
      </c>
      <c r="BG596">
        <f t="shared" si="28"/>
        <v>0.375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1002622168</v>
      </c>
      <c r="C597">
        <v>3</v>
      </c>
      <c r="D597" t="s">
        <v>59</v>
      </c>
      <c r="E597">
        <v>4</v>
      </c>
      <c r="F597" t="s">
        <v>544</v>
      </c>
      <c r="G597" t="s">
        <v>564</v>
      </c>
      <c r="H597" t="s">
        <v>804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46300.477384259262</v>
      </c>
      <c r="P597" s="57">
        <v>46300.65315972222</v>
      </c>
      <c r="Q597">
        <v>69403630</v>
      </c>
      <c r="S597">
        <v>146113147730</v>
      </c>
      <c r="T597" t="s">
        <v>1773</v>
      </c>
      <c r="U597" t="s">
        <v>2657</v>
      </c>
      <c r="V597" t="s">
        <v>2658</v>
      </c>
      <c r="Z597">
        <v>110.365796769173</v>
      </c>
      <c r="AA597">
        <v>-7.7612480389433003</v>
      </c>
      <c r="AB597" t="s">
        <v>1776</v>
      </c>
      <c r="AC597" t="s">
        <v>283</v>
      </c>
      <c r="AL597" t="s">
        <v>217</v>
      </c>
      <c r="AM597" t="s">
        <v>2659</v>
      </c>
      <c r="AN597" t="s">
        <v>6</v>
      </c>
      <c r="AO597" s="57">
        <v>46152.486157407409</v>
      </c>
      <c r="AR597" t="s">
        <v>218</v>
      </c>
      <c r="AS597" t="s">
        <v>219</v>
      </c>
      <c r="AT597" t="s">
        <v>230</v>
      </c>
      <c r="AU597">
        <v>20261005</v>
      </c>
      <c r="AV597" t="s">
        <v>221</v>
      </c>
      <c r="AW597" t="s">
        <v>1984</v>
      </c>
      <c r="AX597" t="s">
        <v>222</v>
      </c>
      <c r="BA597" s="57">
        <v>46300.291666666664</v>
      </c>
      <c r="BB597" t="s">
        <v>2659</v>
      </c>
      <c r="BC597">
        <v>2026</v>
      </c>
      <c r="BD597">
        <v>10</v>
      </c>
      <c r="BE597">
        <v>5</v>
      </c>
      <c r="BF597" s="6">
        <f t="shared" si="27"/>
        <v>46300</v>
      </c>
      <c r="BG597">
        <f t="shared" si="28"/>
        <v>-0.29166666666424135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1002623543</v>
      </c>
      <c r="C598">
        <v>3</v>
      </c>
      <c r="D598" t="s">
        <v>59</v>
      </c>
      <c r="E598">
        <v>4</v>
      </c>
      <c r="F598" t="s">
        <v>544</v>
      </c>
      <c r="G598" t="s">
        <v>564</v>
      </c>
      <c r="H598" t="s">
        <v>804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46301.383356481485</v>
      </c>
      <c r="P598" s="57">
        <v>46302.629930555559</v>
      </c>
      <c r="Q598">
        <v>69404725</v>
      </c>
      <c r="S598">
        <v>146113147780</v>
      </c>
      <c r="T598" t="s">
        <v>3278</v>
      </c>
      <c r="U598" t="s">
        <v>3956</v>
      </c>
      <c r="V598" t="s">
        <v>3279</v>
      </c>
      <c r="Z598">
        <v>110.38149660000001</v>
      </c>
      <c r="AA598">
        <v>-7.7583415999999996</v>
      </c>
      <c r="AB598" t="s">
        <v>3280</v>
      </c>
      <c r="AC598" t="s">
        <v>225</v>
      </c>
      <c r="AL598" t="s">
        <v>217</v>
      </c>
      <c r="AM598" t="s">
        <v>3281</v>
      </c>
      <c r="AN598" t="s">
        <v>6</v>
      </c>
      <c r="AO598" s="57">
        <v>46183.392407407409</v>
      </c>
      <c r="AP598" s="57">
        <v>46303.333333333336</v>
      </c>
      <c r="AR598" t="s">
        <v>218</v>
      </c>
      <c r="AS598" t="s">
        <v>219</v>
      </c>
      <c r="AT598" t="s">
        <v>230</v>
      </c>
      <c r="AU598">
        <v>20261007</v>
      </c>
      <c r="AV598" t="s">
        <v>221</v>
      </c>
      <c r="AW598" t="s">
        <v>540</v>
      </c>
      <c r="AX598" t="s">
        <v>222</v>
      </c>
      <c r="BA598" s="57">
        <v>46303.333333333336</v>
      </c>
      <c r="BB598" t="s">
        <v>3281</v>
      </c>
      <c r="BC598">
        <v>2026</v>
      </c>
      <c r="BD598">
        <v>10</v>
      </c>
      <c r="BE598">
        <v>7</v>
      </c>
      <c r="BF598" s="6">
        <f t="shared" si="27"/>
        <v>46302</v>
      </c>
      <c r="BG598">
        <f t="shared" si="28"/>
        <v>-1.3333333333357587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1002626628</v>
      </c>
      <c r="C599">
        <v>3</v>
      </c>
      <c r="D599" t="s">
        <v>59</v>
      </c>
      <c r="E599">
        <v>4</v>
      </c>
      <c r="F599" t="s">
        <v>544</v>
      </c>
      <c r="G599" t="s">
        <v>564</v>
      </c>
      <c r="H599" t="s">
        <v>804</v>
      </c>
      <c r="I599" t="s">
        <v>212</v>
      </c>
      <c r="J599" t="s">
        <v>213</v>
      </c>
      <c r="K599" t="s">
        <v>149</v>
      </c>
      <c r="L599" t="s">
        <v>826</v>
      </c>
      <c r="M599" t="s">
        <v>76</v>
      </c>
      <c r="N599" t="s">
        <v>215</v>
      </c>
      <c r="O599" s="57">
        <v>46302.655972222223</v>
      </c>
      <c r="P599" s="57">
        <v>46304.723553240743</v>
      </c>
      <c r="Q599">
        <v>69406025</v>
      </c>
      <c r="R599">
        <v>2742250851</v>
      </c>
      <c r="S599">
        <v>146113147791</v>
      </c>
      <c r="T599" t="s">
        <v>1920</v>
      </c>
      <c r="U599" t="s">
        <v>4549</v>
      </c>
      <c r="V599" t="s">
        <v>3957</v>
      </c>
      <c r="Z599">
        <v>110.3616208</v>
      </c>
      <c r="AA599">
        <v>-7.7663930999999904</v>
      </c>
      <c r="AB599" t="s">
        <v>3958</v>
      </c>
      <c r="AC599" t="s">
        <v>235</v>
      </c>
      <c r="AL599" t="s">
        <v>217</v>
      </c>
      <c r="AM599" t="s">
        <v>3959</v>
      </c>
      <c r="AN599" t="s">
        <v>6</v>
      </c>
      <c r="AO599" s="57">
        <v>46213.66333333333</v>
      </c>
      <c r="AP599" s="57">
        <v>46305.333333333336</v>
      </c>
      <c r="AR599" t="s">
        <v>218</v>
      </c>
      <c r="AS599" t="s">
        <v>219</v>
      </c>
      <c r="AT599" t="s">
        <v>230</v>
      </c>
      <c r="AU599">
        <v>20261009</v>
      </c>
      <c r="AV599" t="s">
        <v>221</v>
      </c>
      <c r="AW599" t="s">
        <v>3960</v>
      </c>
      <c r="AX599" t="s">
        <v>222</v>
      </c>
      <c r="BA599" s="57">
        <v>46305.333333333336</v>
      </c>
      <c r="BB599" t="s">
        <v>3959</v>
      </c>
      <c r="BC599">
        <v>2026</v>
      </c>
      <c r="BD599">
        <v>10</v>
      </c>
      <c r="BE599">
        <v>9</v>
      </c>
      <c r="BF599" s="6">
        <f t="shared" si="27"/>
        <v>46304</v>
      </c>
      <c r="BG599">
        <f t="shared" si="28"/>
        <v>-1.3333333333357587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1002631696</v>
      </c>
      <c r="C600">
        <v>3</v>
      </c>
      <c r="D600" t="s">
        <v>59</v>
      </c>
      <c r="E600">
        <v>4</v>
      </c>
      <c r="F600" t="s">
        <v>544</v>
      </c>
      <c r="G600" t="s">
        <v>564</v>
      </c>
      <c r="H600" t="s">
        <v>804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46306.658958333333</v>
      </c>
      <c r="P600" s="57">
        <v>46306.714062500003</v>
      </c>
      <c r="Q600">
        <v>69407736</v>
      </c>
      <c r="S600">
        <v>146113147850</v>
      </c>
      <c r="T600" t="s">
        <v>5112</v>
      </c>
      <c r="U600" t="s">
        <v>5113</v>
      </c>
      <c r="V600" t="s">
        <v>5114</v>
      </c>
      <c r="Z600">
        <v>110.358397341128</v>
      </c>
      <c r="AA600">
        <v>-7.7609293220517301</v>
      </c>
      <c r="AB600" t="s">
        <v>5115</v>
      </c>
      <c r="AC600" t="s">
        <v>283</v>
      </c>
      <c r="AL600" t="s">
        <v>217</v>
      </c>
      <c r="AM600" t="s">
        <v>5116</v>
      </c>
      <c r="AN600" t="s">
        <v>6</v>
      </c>
      <c r="AO600" s="57">
        <v>46336.663576388892</v>
      </c>
      <c r="AR600" t="s">
        <v>218</v>
      </c>
      <c r="AS600" t="s">
        <v>219</v>
      </c>
      <c r="AT600" t="s">
        <v>230</v>
      </c>
      <c r="AU600">
        <v>20261011</v>
      </c>
      <c r="AV600" t="s">
        <v>221</v>
      </c>
      <c r="AW600" t="s">
        <v>540</v>
      </c>
      <c r="AX600" t="s">
        <v>222</v>
      </c>
      <c r="BA600" s="57">
        <v>46306.291666666664</v>
      </c>
      <c r="BB600" t="s">
        <v>5116</v>
      </c>
      <c r="BC600">
        <v>2026</v>
      </c>
      <c r="BD600">
        <v>10</v>
      </c>
      <c r="BE600">
        <v>11</v>
      </c>
      <c r="BF600" s="6">
        <f t="shared" si="27"/>
        <v>46306</v>
      </c>
      <c r="BG600">
        <f t="shared" si="28"/>
        <v>-0.29166666666424135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1002633244</v>
      </c>
      <c r="C601">
        <v>3</v>
      </c>
      <c r="D601" t="s">
        <v>59</v>
      </c>
      <c r="E601">
        <v>4</v>
      </c>
      <c r="F601" t="s">
        <v>544</v>
      </c>
      <c r="G601" t="s">
        <v>564</v>
      </c>
      <c r="H601" t="s">
        <v>804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46307.616377314815</v>
      </c>
      <c r="P601" s="57">
        <v>46309.248541666668</v>
      </c>
      <c r="Q601">
        <v>69408763</v>
      </c>
      <c r="S601">
        <v>146113147887</v>
      </c>
      <c r="T601" t="s">
        <v>5952</v>
      </c>
      <c r="U601" t="s">
        <v>5953</v>
      </c>
      <c r="V601" t="s">
        <v>5954</v>
      </c>
      <c r="Z601">
        <v>110.379432147955</v>
      </c>
      <c r="AA601">
        <v>-7.7639174972430496</v>
      </c>
      <c r="AB601" t="s">
        <v>5955</v>
      </c>
      <c r="AC601" t="s">
        <v>235</v>
      </c>
      <c r="AL601" t="s">
        <v>217</v>
      </c>
      <c r="AM601" t="s">
        <v>5956</v>
      </c>
      <c r="AN601" t="s">
        <v>6</v>
      </c>
      <c r="AO601" s="57">
        <v>46366.642951388887</v>
      </c>
      <c r="AP601" s="57">
        <v>46309.458333333336</v>
      </c>
      <c r="AR601" t="s">
        <v>218</v>
      </c>
      <c r="AS601" t="s">
        <v>219</v>
      </c>
      <c r="AT601" t="s">
        <v>342</v>
      </c>
      <c r="AU601">
        <v>20261014</v>
      </c>
      <c r="AV601" t="s">
        <v>221</v>
      </c>
      <c r="AW601" t="s">
        <v>5957</v>
      </c>
      <c r="AX601" t="s">
        <v>222</v>
      </c>
      <c r="BA601" s="57">
        <v>46309.458333333336</v>
      </c>
      <c r="BB601" t="s">
        <v>5956</v>
      </c>
      <c r="BC601">
        <v>2026</v>
      </c>
      <c r="BD601">
        <v>10</v>
      </c>
      <c r="BE601">
        <v>14</v>
      </c>
      <c r="BF601" s="6">
        <f t="shared" si="27"/>
        <v>46309</v>
      </c>
      <c r="BG601">
        <f t="shared" si="28"/>
        <v>-0.45833333333575865</v>
      </c>
      <c r="BH601" t="str">
        <f t="shared" si="29"/>
        <v>COMPLY</v>
      </c>
      <c r="BI601" t="e">
        <f>VLOOKUP(H601,Sheet2!$A$1:$B$270,2,FALSE)</f>
        <v>#N/A</v>
      </c>
    </row>
    <row r="602" spans="1:61">
      <c r="A602">
        <v>601</v>
      </c>
      <c r="B602">
        <v>1002636791</v>
      </c>
      <c r="C602">
        <v>3</v>
      </c>
      <c r="D602" t="s">
        <v>59</v>
      </c>
      <c r="E602">
        <v>4</v>
      </c>
      <c r="F602" t="s">
        <v>544</v>
      </c>
      <c r="G602" t="s">
        <v>564</v>
      </c>
      <c r="H602" t="s">
        <v>804</v>
      </c>
      <c r="I602" t="s">
        <v>212</v>
      </c>
      <c r="J602" t="s">
        <v>213</v>
      </c>
      <c r="K602" t="s">
        <v>149</v>
      </c>
      <c r="M602" t="s">
        <v>76</v>
      </c>
      <c r="N602" t="s">
        <v>215</v>
      </c>
      <c r="O602" s="57">
        <v>46309.562407407408</v>
      </c>
      <c r="P602" s="57">
        <v>46310.521909722222</v>
      </c>
      <c r="Q602">
        <v>69388325</v>
      </c>
      <c r="S602">
        <v>146113147901</v>
      </c>
      <c r="T602" t="s">
        <v>5946</v>
      </c>
      <c r="U602" t="s">
        <v>6976</v>
      </c>
      <c r="V602" t="s">
        <v>6977</v>
      </c>
      <c r="Z602">
        <v>110.36719650000001</v>
      </c>
      <c r="AA602">
        <v>-7.7909848000000004</v>
      </c>
      <c r="AB602" t="s">
        <v>5949</v>
      </c>
      <c r="AC602" t="s">
        <v>216</v>
      </c>
      <c r="AL602" t="s">
        <v>217</v>
      </c>
      <c r="AM602" t="s">
        <v>5950</v>
      </c>
      <c r="AN602" t="s">
        <v>6</v>
      </c>
      <c r="AO602" t="s">
        <v>6861</v>
      </c>
      <c r="AR602" t="s">
        <v>218</v>
      </c>
      <c r="AS602" t="s">
        <v>219</v>
      </c>
      <c r="AT602" t="s">
        <v>230</v>
      </c>
      <c r="AU602">
        <v>20261015</v>
      </c>
      <c r="AV602" t="s">
        <v>221</v>
      </c>
      <c r="AW602" t="s">
        <v>539</v>
      </c>
      <c r="AX602" t="s">
        <v>222</v>
      </c>
      <c r="BA602" s="57">
        <v>46309.291666666664</v>
      </c>
      <c r="BB602" t="s">
        <v>5950</v>
      </c>
      <c r="BC602">
        <v>2026</v>
      </c>
      <c r="BD602">
        <v>10</v>
      </c>
      <c r="BE602">
        <v>15</v>
      </c>
      <c r="BF602" s="6">
        <f t="shared" si="27"/>
        <v>46310</v>
      </c>
      <c r="BG602">
        <f t="shared" si="28"/>
        <v>0.70833333333575865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602</v>
      </c>
      <c r="B603">
        <v>1002640547</v>
      </c>
      <c r="C603">
        <v>3</v>
      </c>
      <c r="D603" t="s">
        <v>59</v>
      </c>
      <c r="E603">
        <v>4</v>
      </c>
      <c r="F603" t="s">
        <v>544</v>
      </c>
      <c r="G603" t="s">
        <v>564</v>
      </c>
      <c r="H603" t="s">
        <v>804</v>
      </c>
      <c r="I603" t="s">
        <v>212</v>
      </c>
      <c r="J603" t="s">
        <v>213</v>
      </c>
      <c r="K603" t="s">
        <v>149</v>
      </c>
      <c r="M603" t="s">
        <v>76</v>
      </c>
      <c r="N603" t="s">
        <v>215</v>
      </c>
      <c r="O603" s="57">
        <v>46311.650011574071</v>
      </c>
      <c r="P603" s="57">
        <v>46312.24423611111</v>
      </c>
      <c r="Q603">
        <v>69410119</v>
      </c>
      <c r="S603">
        <v>146113148006</v>
      </c>
      <c r="T603" t="s">
        <v>6978</v>
      </c>
      <c r="U603" t="s">
        <v>8420</v>
      </c>
      <c r="V603" t="s">
        <v>8421</v>
      </c>
      <c r="Z603">
        <v>110.3474003</v>
      </c>
      <c r="AA603">
        <v>-7.7455723000000001</v>
      </c>
      <c r="AB603" t="s">
        <v>6981</v>
      </c>
      <c r="AC603" t="s">
        <v>284</v>
      </c>
      <c r="AL603" t="s">
        <v>217</v>
      </c>
      <c r="AM603" t="s">
        <v>8422</v>
      </c>
      <c r="AN603" t="s">
        <v>6</v>
      </c>
      <c r="AO603" t="s">
        <v>8243</v>
      </c>
      <c r="AR603" t="s">
        <v>218</v>
      </c>
      <c r="AS603" t="s">
        <v>219</v>
      </c>
      <c r="AT603" t="s">
        <v>230</v>
      </c>
      <c r="AU603">
        <v>20261017</v>
      </c>
      <c r="AV603" t="s">
        <v>221</v>
      </c>
      <c r="AW603" t="s">
        <v>8423</v>
      </c>
      <c r="AX603" t="s">
        <v>222</v>
      </c>
      <c r="BA603" s="57">
        <v>46311.291666666664</v>
      </c>
      <c r="BB603" t="s">
        <v>8422</v>
      </c>
      <c r="BC603">
        <v>2026</v>
      </c>
      <c r="BD603">
        <v>10</v>
      </c>
      <c r="BE603">
        <v>17</v>
      </c>
      <c r="BF603" s="6">
        <f t="shared" si="27"/>
        <v>46312</v>
      </c>
      <c r="BG603">
        <f t="shared" si="28"/>
        <v>0.70833333333575865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1002643563</v>
      </c>
      <c r="C604">
        <v>3</v>
      </c>
      <c r="D604" t="s">
        <v>59</v>
      </c>
      <c r="E604">
        <v>4</v>
      </c>
      <c r="F604" t="s">
        <v>544</v>
      </c>
      <c r="G604" t="s">
        <v>564</v>
      </c>
      <c r="H604" t="s">
        <v>804</v>
      </c>
      <c r="I604" t="s">
        <v>212</v>
      </c>
      <c r="J604" t="s">
        <v>213</v>
      </c>
      <c r="K604" t="s">
        <v>149</v>
      </c>
      <c r="M604" t="s">
        <v>76</v>
      </c>
      <c r="N604" t="s">
        <v>215</v>
      </c>
      <c r="O604" s="57">
        <v>46314.624699074076</v>
      </c>
      <c r="P604" s="57">
        <v>46314.668425925927</v>
      </c>
      <c r="Q604">
        <v>69412104</v>
      </c>
      <c r="S604">
        <v>146113148040</v>
      </c>
      <c r="T604" t="s">
        <v>8431</v>
      </c>
      <c r="U604" t="s">
        <v>9582</v>
      </c>
      <c r="V604" t="s">
        <v>9583</v>
      </c>
      <c r="Z604">
        <v>110.38951400000001</v>
      </c>
      <c r="AA604">
        <v>-7.772926</v>
      </c>
      <c r="AB604" t="s">
        <v>8434</v>
      </c>
      <c r="AC604" t="s">
        <v>283</v>
      </c>
      <c r="AL604" t="s">
        <v>217</v>
      </c>
      <c r="AM604" t="s">
        <v>9584</v>
      </c>
      <c r="AN604" t="s">
        <v>6</v>
      </c>
      <c r="AO604" t="s">
        <v>9539</v>
      </c>
      <c r="AR604" t="s">
        <v>218</v>
      </c>
      <c r="AS604" t="s">
        <v>219</v>
      </c>
      <c r="AT604" t="s">
        <v>342</v>
      </c>
      <c r="AU604">
        <v>20261019</v>
      </c>
      <c r="AV604" t="s">
        <v>221</v>
      </c>
      <c r="AW604" t="s">
        <v>540</v>
      </c>
      <c r="AX604" t="s">
        <v>222</v>
      </c>
      <c r="BA604" s="57">
        <v>46314.291666666664</v>
      </c>
      <c r="BB604" t="s">
        <v>9584</v>
      </c>
      <c r="BC604">
        <v>2026</v>
      </c>
      <c r="BD604">
        <v>10</v>
      </c>
      <c r="BE604">
        <v>19</v>
      </c>
      <c r="BF604" s="6">
        <f t="shared" si="27"/>
        <v>46314</v>
      </c>
      <c r="BG604">
        <f t="shared" si="28"/>
        <v>-0.29166666666424135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1002627187</v>
      </c>
      <c r="C605">
        <v>3</v>
      </c>
      <c r="D605" t="s">
        <v>59</v>
      </c>
      <c r="E605">
        <v>4</v>
      </c>
      <c r="F605" t="s">
        <v>544</v>
      </c>
      <c r="G605" t="s">
        <v>798</v>
      </c>
      <c r="H605" t="s">
        <v>801</v>
      </c>
      <c r="I605" t="s">
        <v>212</v>
      </c>
      <c r="J605" t="s">
        <v>213</v>
      </c>
      <c r="K605" t="s">
        <v>149</v>
      </c>
      <c r="M605" t="s">
        <v>1400</v>
      </c>
      <c r="N605" t="s">
        <v>563</v>
      </c>
      <c r="O605" s="57">
        <v>46303.38853009259</v>
      </c>
      <c r="P605" s="57">
        <v>46315.433715277781</v>
      </c>
      <c r="Q605">
        <v>69406243</v>
      </c>
      <c r="S605">
        <v>146129129240</v>
      </c>
      <c r="T605" t="s">
        <v>2665</v>
      </c>
      <c r="U605" t="s">
        <v>3969</v>
      </c>
      <c r="V605" t="s">
        <v>4550</v>
      </c>
      <c r="Z605">
        <v>110.3228313</v>
      </c>
      <c r="AA605">
        <v>-7.8909713000000004</v>
      </c>
      <c r="AB605" t="s">
        <v>2667</v>
      </c>
      <c r="AC605" t="s">
        <v>225</v>
      </c>
      <c r="AL605" t="s">
        <v>217</v>
      </c>
      <c r="AM605" t="s">
        <v>4551</v>
      </c>
      <c r="AN605" t="s">
        <v>6</v>
      </c>
      <c r="AO605" s="57">
        <v>46244.392905092594</v>
      </c>
      <c r="AP605" s="57">
        <v>46310.333333333336</v>
      </c>
      <c r="AR605" t="s">
        <v>14</v>
      </c>
      <c r="AS605" t="s">
        <v>219</v>
      </c>
      <c r="AT605" t="s">
        <v>230</v>
      </c>
      <c r="AV605" t="s">
        <v>9585</v>
      </c>
      <c r="AW605" t="s">
        <v>3970</v>
      </c>
      <c r="AX605" t="s">
        <v>222</v>
      </c>
      <c r="BA605" s="57">
        <v>46310.333333333336</v>
      </c>
      <c r="BB605" t="s">
        <v>4551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:61">
      <c r="A606">
        <v>605</v>
      </c>
      <c r="B606">
        <v>1002638357</v>
      </c>
      <c r="C606">
        <v>3</v>
      </c>
      <c r="D606" t="s">
        <v>59</v>
      </c>
      <c r="E606">
        <v>4</v>
      </c>
      <c r="F606" t="s">
        <v>544</v>
      </c>
      <c r="G606" t="s">
        <v>798</v>
      </c>
      <c r="H606" t="s">
        <v>801</v>
      </c>
      <c r="I606" t="s">
        <v>212</v>
      </c>
      <c r="J606" t="s">
        <v>213</v>
      </c>
      <c r="K606" t="s">
        <v>149</v>
      </c>
      <c r="L606" t="s">
        <v>214</v>
      </c>
      <c r="M606" t="s">
        <v>1400</v>
      </c>
      <c r="N606" t="s">
        <v>215</v>
      </c>
      <c r="O606" s="57">
        <v>46310.52685185185</v>
      </c>
      <c r="P606" s="57">
        <v>46314.464178240742</v>
      </c>
      <c r="Q606">
        <v>69410758</v>
      </c>
      <c r="S606">
        <v>146129129308</v>
      </c>
      <c r="T606" t="s">
        <v>7568</v>
      </c>
      <c r="U606" t="s">
        <v>7569</v>
      </c>
      <c r="V606" t="s">
        <v>7570</v>
      </c>
      <c r="Z606">
        <v>110.3359592</v>
      </c>
      <c r="AA606">
        <v>-7.8827464999999997</v>
      </c>
      <c r="AB606" t="s">
        <v>7571</v>
      </c>
      <c r="AC606" t="s">
        <v>235</v>
      </c>
      <c r="AL606" t="s">
        <v>217</v>
      </c>
      <c r="AM606" t="s">
        <v>7572</v>
      </c>
      <c r="AN606" t="s">
        <v>6</v>
      </c>
      <c r="AO606" t="s">
        <v>7399</v>
      </c>
      <c r="AP606" s="57">
        <v>46311.625</v>
      </c>
      <c r="AR606" t="s">
        <v>14</v>
      </c>
      <c r="AS606" t="s">
        <v>219</v>
      </c>
      <c r="AT606" t="s">
        <v>230</v>
      </c>
      <c r="AV606" t="s">
        <v>8437</v>
      </c>
      <c r="AW606" t="s">
        <v>875</v>
      </c>
      <c r="AX606" t="s">
        <v>222</v>
      </c>
      <c r="BA606" s="57">
        <v>46311.625</v>
      </c>
      <c r="BB606" t="s">
        <v>7572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:61">
      <c r="A607">
        <v>606</v>
      </c>
      <c r="B607">
        <v>1002618747</v>
      </c>
      <c r="C607">
        <v>3</v>
      </c>
      <c r="D607" t="s">
        <v>59</v>
      </c>
      <c r="E607">
        <v>4</v>
      </c>
      <c r="F607" t="s">
        <v>544</v>
      </c>
      <c r="G607" t="s">
        <v>798</v>
      </c>
      <c r="H607" t="s">
        <v>801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46296.735115740739</v>
      </c>
      <c r="P607" s="57">
        <v>46297.495671296296</v>
      </c>
      <c r="Q607">
        <v>69402653</v>
      </c>
      <c r="S607">
        <v>146129129175</v>
      </c>
      <c r="T607" t="s">
        <v>1037</v>
      </c>
      <c r="U607" t="s">
        <v>1038</v>
      </c>
      <c r="V607" t="s">
        <v>1039</v>
      </c>
      <c r="Z607">
        <v>110.388488</v>
      </c>
      <c r="AA607">
        <v>-7.8944103999999999</v>
      </c>
      <c r="AB607" t="s">
        <v>1040</v>
      </c>
      <c r="AC607" t="s">
        <v>235</v>
      </c>
      <c r="AL607" t="s">
        <v>217</v>
      </c>
      <c r="AM607" t="s">
        <v>1041</v>
      </c>
      <c r="AN607" t="s">
        <v>6</v>
      </c>
      <c r="AO607" s="57">
        <v>46032.736354166664</v>
      </c>
      <c r="AP607" s="57">
        <v>46298.333333333336</v>
      </c>
      <c r="AR607" t="s">
        <v>218</v>
      </c>
      <c r="AS607" t="s">
        <v>219</v>
      </c>
      <c r="AT607" t="s">
        <v>230</v>
      </c>
      <c r="AU607">
        <v>20261002</v>
      </c>
      <c r="AV607" t="s">
        <v>221</v>
      </c>
      <c r="AW607" t="s">
        <v>881</v>
      </c>
      <c r="AX607" t="s">
        <v>222</v>
      </c>
      <c r="BA607" s="57">
        <v>46298.333333333336</v>
      </c>
      <c r="BB607" t="s">
        <v>1041</v>
      </c>
      <c r="BC607">
        <v>2026</v>
      </c>
      <c r="BD607">
        <v>10</v>
      </c>
      <c r="BE607">
        <v>2</v>
      </c>
      <c r="BF607" s="6">
        <f t="shared" si="27"/>
        <v>46297</v>
      </c>
      <c r="BG607">
        <f t="shared" si="28"/>
        <v>-1.3333333333357587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1002623279</v>
      </c>
      <c r="C608">
        <v>3</v>
      </c>
      <c r="D608" t="s">
        <v>59</v>
      </c>
      <c r="E608">
        <v>4</v>
      </c>
      <c r="F608" t="s">
        <v>544</v>
      </c>
      <c r="G608" t="s">
        <v>798</v>
      </c>
      <c r="H608" t="s">
        <v>801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46300.767777777779</v>
      </c>
      <c r="P608" s="57">
        <v>46301.581250000003</v>
      </c>
      <c r="Q608">
        <v>69404619</v>
      </c>
      <c r="S608">
        <v>146129129212</v>
      </c>
      <c r="T608" t="s">
        <v>2660</v>
      </c>
      <c r="U608" t="s">
        <v>2661</v>
      </c>
      <c r="V608" t="s">
        <v>2662</v>
      </c>
      <c r="Z608">
        <v>110.2965112</v>
      </c>
      <c r="AA608">
        <v>-7.8891610999999999</v>
      </c>
      <c r="AB608" t="s">
        <v>2663</v>
      </c>
      <c r="AC608" t="s">
        <v>235</v>
      </c>
      <c r="AL608" t="s">
        <v>217</v>
      </c>
      <c r="AM608" t="s">
        <v>2664</v>
      </c>
      <c r="AN608" t="s">
        <v>6</v>
      </c>
      <c r="AO608" s="57">
        <v>46152.778229166666</v>
      </c>
      <c r="AP608" s="57">
        <v>46302.333333333336</v>
      </c>
      <c r="AR608" t="s">
        <v>218</v>
      </c>
      <c r="AS608" t="s">
        <v>219</v>
      </c>
      <c r="AT608" t="s">
        <v>230</v>
      </c>
      <c r="AU608">
        <v>20261006</v>
      </c>
      <c r="AV608" t="s">
        <v>221</v>
      </c>
      <c r="AW608" t="s">
        <v>879</v>
      </c>
      <c r="AX608" t="s">
        <v>222</v>
      </c>
      <c r="BA608" s="57">
        <v>46302.333333333336</v>
      </c>
      <c r="BB608" t="s">
        <v>2664</v>
      </c>
      <c r="BC608">
        <v>2026</v>
      </c>
      <c r="BD608">
        <v>10</v>
      </c>
      <c r="BE608">
        <v>6</v>
      </c>
      <c r="BF608" s="6">
        <f t="shared" si="27"/>
        <v>46301</v>
      </c>
      <c r="BG608">
        <f t="shared" si="28"/>
        <v>-1.3333333333357587</v>
      </c>
      <c r="BH608" t="str">
        <f t="shared" si="29"/>
        <v>COMPLY</v>
      </c>
      <c r="BI608" t="e">
        <f>VLOOKUP(H608,Sheet2!$A$1:$B$270,2,FALSE)</f>
        <v>#N/A</v>
      </c>
    </row>
    <row r="609" spans="1:61">
      <c r="A609">
        <v>608</v>
      </c>
      <c r="B609">
        <v>1002625042</v>
      </c>
      <c r="C609">
        <v>3</v>
      </c>
      <c r="D609" t="s">
        <v>59</v>
      </c>
      <c r="E609">
        <v>4</v>
      </c>
      <c r="F609" t="s">
        <v>544</v>
      </c>
      <c r="G609" t="s">
        <v>798</v>
      </c>
      <c r="H609" t="s">
        <v>801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46301.701099537036</v>
      </c>
      <c r="P609" s="57">
        <v>46302.615752314814</v>
      </c>
      <c r="Q609">
        <v>69405347</v>
      </c>
      <c r="S609">
        <v>146129129223</v>
      </c>
      <c r="T609" t="s">
        <v>3282</v>
      </c>
      <c r="U609" t="s">
        <v>2661</v>
      </c>
      <c r="V609" t="s">
        <v>3283</v>
      </c>
      <c r="Z609">
        <v>110.2965112</v>
      </c>
      <c r="AA609">
        <v>-7.8891610999999999</v>
      </c>
      <c r="AB609" t="s">
        <v>3284</v>
      </c>
      <c r="AC609" t="s">
        <v>235</v>
      </c>
      <c r="AL609" t="s">
        <v>217</v>
      </c>
      <c r="AM609" t="s">
        <v>3149</v>
      </c>
      <c r="AN609" t="s">
        <v>6</v>
      </c>
      <c r="AO609" s="57">
        <v>46183.705092592594</v>
      </c>
      <c r="AP609" s="57">
        <v>46302.625</v>
      </c>
      <c r="AR609" t="s">
        <v>218</v>
      </c>
      <c r="AS609" t="s">
        <v>219</v>
      </c>
      <c r="AT609" t="s">
        <v>230</v>
      </c>
      <c r="AU609">
        <v>20261007</v>
      </c>
      <c r="AV609" t="s">
        <v>221</v>
      </c>
      <c r="AW609" t="s">
        <v>879</v>
      </c>
      <c r="AX609" t="s">
        <v>222</v>
      </c>
      <c r="BA609" s="57">
        <v>46302.625</v>
      </c>
      <c r="BB609" t="s">
        <v>3149</v>
      </c>
      <c r="BC609">
        <v>2026</v>
      </c>
      <c r="BD609">
        <v>10</v>
      </c>
      <c r="BE609">
        <v>7</v>
      </c>
      <c r="BF609" s="6">
        <f t="shared" si="27"/>
        <v>46302</v>
      </c>
      <c r="BG609">
        <f t="shared" si="28"/>
        <v>-0.625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1002626005</v>
      </c>
      <c r="C610">
        <v>3</v>
      </c>
      <c r="D610" t="s">
        <v>59</v>
      </c>
      <c r="E610">
        <v>4</v>
      </c>
      <c r="F610" t="s">
        <v>544</v>
      </c>
      <c r="G610" t="s">
        <v>798</v>
      </c>
      <c r="H610" t="s">
        <v>801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46302.531018518515</v>
      </c>
      <c r="P610" s="57">
        <v>46303.670347222222</v>
      </c>
      <c r="Q610">
        <v>69405784</v>
      </c>
      <c r="S610">
        <v>146129129230</v>
      </c>
      <c r="T610" t="s">
        <v>3964</v>
      </c>
      <c r="U610" t="s">
        <v>3965</v>
      </c>
      <c r="V610" t="s">
        <v>3966</v>
      </c>
      <c r="Z610">
        <v>110.3523733</v>
      </c>
      <c r="AA610">
        <v>-7.8519937999999998</v>
      </c>
      <c r="AB610" t="s">
        <v>3967</v>
      </c>
      <c r="AC610" t="s">
        <v>235</v>
      </c>
      <c r="AL610" t="s">
        <v>217</v>
      </c>
      <c r="AM610" t="s">
        <v>3968</v>
      </c>
      <c r="AN610" t="s">
        <v>6</v>
      </c>
      <c r="AO610" s="57">
        <v>46213.538645833331</v>
      </c>
      <c r="AP610" s="57">
        <v>46303.458333333336</v>
      </c>
      <c r="AR610" t="s">
        <v>218</v>
      </c>
      <c r="AS610" t="s">
        <v>219</v>
      </c>
      <c r="AT610" t="s">
        <v>230</v>
      </c>
      <c r="AU610">
        <v>20261008</v>
      </c>
      <c r="AV610" t="s">
        <v>221</v>
      </c>
      <c r="AW610" t="s">
        <v>875</v>
      </c>
      <c r="AX610" t="s">
        <v>222</v>
      </c>
      <c r="BA610" s="57">
        <v>46303.458333333336</v>
      </c>
      <c r="BB610" t="s">
        <v>3968</v>
      </c>
      <c r="BC610">
        <v>2026</v>
      </c>
      <c r="BD610">
        <v>10</v>
      </c>
      <c r="BE610">
        <v>8</v>
      </c>
      <c r="BF610" s="6">
        <f t="shared" si="27"/>
        <v>46303</v>
      </c>
      <c r="BG610">
        <f t="shared" si="28"/>
        <v>-0.45833333333575865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1002625247</v>
      </c>
      <c r="C611">
        <v>3</v>
      </c>
      <c r="D611" t="s">
        <v>59</v>
      </c>
      <c r="E611">
        <v>4</v>
      </c>
      <c r="F611" t="s">
        <v>544</v>
      </c>
      <c r="G611" t="s">
        <v>798</v>
      </c>
      <c r="H611" t="s">
        <v>801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46302.312268518515</v>
      </c>
      <c r="P611" s="57">
        <v>46302.684918981482</v>
      </c>
      <c r="Q611">
        <v>69405419</v>
      </c>
      <c r="S611">
        <v>146129129227</v>
      </c>
      <c r="T611" t="s">
        <v>3961</v>
      </c>
      <c r="U611" t="s">
        <v>2661</v>
      </c>
      <c r="V611" t="s">
        <v>3962</v>
      </c>
      <c r="Z611">
        <v>110.2965112</v>
      </c>
      <c r="AA611">
        <v>-7.8891610999999999</v>
      </c>
      <c r="AB611" t="s">
        <v>3963</v>
      </c>
      <c r="AC611" t="s">
        <v>235</v>
      </c>
      <c r="AL611" t="s">
        <v>217</v>
      </c>
      <c r="AM611" t="s">
        <v>3781</v>
      </c>
      <c r="AN611" t="s">
        <v>6</v>
      </c>
      <c r="AO611" s="57">
        <v>46213.319502314815</v>
      </c>
      <c r="AP611" s="57">
        <v>46303.458333333336</v>
      </c>
      <c r="AR611" t="s">
        <v>218</v>
      </c>
      <c r="AS611" t="s">
        <v>219</v>
      </c>
      <c r="AT611" t="s">
        <v>230</v>
      </c>
      <c r="AU611">
        <v>20261007</v>
      </c>
      <c r="AV611" t="s">
        <v>221</v>
      </c>
      <c r="AW611" t="s">
        <v>879</v>
      </c>
      <c r="AX611" t="s">
        <v>222</v>
      </c>
      <c r="BA611" s="57">
        <v>46303.458333333336</v>
      </c>
      <c r="BB611" t="s">
        <v>3781</v>
      </c>
      <c r="BC611">
        <v>2026</v>
      </c>
      <c r="BD611">
        <v>10</v>
      </c>
      <c r="BE611">
        <v>7</v>
      </c>
      <c r="BF611" s="6">
        <f t="shared" si="27"/>
        <v>46302</v>
      </c>
      <c r="BG611">
        <f t="shared" si="28"/>
        <v>-1.4583333333357587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1002643456</v>
      </c>
      <c r="C612">
        <v>3</v>
      </c>
      <c r="D612" t="s">
        <v>59</v>
      </c>
      <c r="E612">
        <v>4</v>
      </c>
      <c r="F612" t="s">
        <v>544</v>
      </c>
      <c r="G612" t="s">
        <v>798</v>
      </c>
      <c r="H612" t="s">
        <v>801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46314.603935185187</v>
      </c>
      <c r="P612" s="57">
        <v>46314.7190625</v>
      </c>
      <c r="Q612">
        <v>69413034</v>
      </c>
      <c r="S612">
        <v>146129129346</v>
      </c>
      <c r="T612" t="s">
        <v>9586</v>
      </c>
      <c r="U612" t="s">
        <v>2661</v>
      </c>
      <c r="V612" t="s">
        <v>9587</v>
      </c>
      <c r="Z612">
        <v>110.2962283</v>
      </c>
      <c r="AA612">
        <v>-7.8884305000000001</v>
      </c>
      <c r="AB612" t="s">
        <v>9588</v>
      </c>
      <c r="AC612" t="s">
        <v>235</v>
      </c>
      <c r="AL612" t="s">
        <v>217</v>
      </c>
      <c r="AM612" t="s">
        <v>9589</v>
      </c>
      <c r="AN612" t="s">
        <v>6</v>
      </c>
      <c r="AO612" t="s">
        <v>9590</v>
      </c>
      <c r="AP612" s="57">
        <v>46315.458333333336</v>
      </c>
      <c r="AR612" t="s">
        <v>218</v>
      </c>
      <c r="AS612" t="s">
        <v>219</v>
      </c>
      <c r="AT612" t="s">
        <v>230</v>
      </c>
      <c r="AU612">
        <v>20261019</v>
      </c>
      <c r="AV612" t="s">
        <v>221</v>
      </c>
      <c r="AW612" t="s">
        <v>923</v>
      </c>
      <c r="AX612" t="s">
        <v>222</v>
      </c>
      <c r="BA612" s="57">
        <v>46315.458333333336</v>
      </c>
      <c r="BB612" t="s">
        <v>9589</v>
      </c>
      <c r="BC612">
        <v>2026</v>
      </c>
      <c r="BD612">
        <v>10</v>
      </c>
      <c r="BE612">
        <v>19</v>
      </c>
      <c r="BF612" s="6">
        <f t="shared" si="27"/>
        <v>46314</v>
      </c>
      <c r="BG612">
        <f t="shared" si="28"/>
        <v>-1.4583333333357587</v>
      </c>
      <c r="BH612" t="str">
        <f t="shared" si="29"/>
        <v>COMPLY</v>
      </c>
      <c r="BI612" t="e">
        <f>VLOOKUP(H612,Sheet2!$A$1:$B$270,2,FALSE)</f>
        <v>#N/A</v>
      </c>
    </row>
    <row r="613" spans="1:61">
      <c r="A613">
        <v>612</v>
      </c>
      <c r="B613">
        <v>1002642797</v>
      </c>
      <c r="C613">
        <v>3</v>
      </c>
      <c r="D613" t="s">
        <v>59</v>
      </c>
      <c r="E613">
        <v>4</v>
      </c>
      <c r="F613" t="s">
        <v>544</v>
      </c>
      <c r="G613" t="s">
        <v>798</v>
      </c>
      <c r="H613" t="s">
        <v>801</v>
      </c>
      <c r="I613" t="s">
        <v>212</v>
      </c>
      <c r="J613" t="s">
        <v>213</v>
      </c>
      <c r="K613" t="s">
        <v>149</v>
      </c>
      <c r="M613" t="s">
        <v>76</v>
      </c>
      <c r="N613" t="s">
        <v>215</v>
      </c>
      <c r="O613" s="57">
        <v>46314.464189814818</v>
      </c>
      <c r="P613" s="57">
        <v>46314.512337962966</v>
      </c>
      <c r="Q613">
        <v>69410758</v>
      </c>
      <c r="S613">
        <v>146129129343</v>
      </c>
      <c r="T613" t="s">
        <v>7568</v>
      </c>
      <c r="U613" t="s">
        <v>9591</v>
      </c>
      <c r="V613" t="s">
        <v>9592</v>
      </c>
      <c r="Z613">
        <v>110.335702</v>
      </c>
      <c r="AA613">
        <v>-7.8822710000000002</v>
      </c>
      <c r="AB613" t="s">
        <v>7571</v>
      </c>
      <c r="AC613" t="s">
        <v>283</v>
      </c>
      <c r="AL613" t="s">
        <v>217</v>
      </c>
      <c r="AM613" t="s">
        <v>9593</v>
      </c>
      <c r="AN613" t="s">
        <v>6</v>
      </c>
      <c r="AO613" t="s">
        <v>9519</v>
      </c>
      <c r="AR613" t="s">
        <v>218</v>
      </c>
      <c r="AS613" t="s">
        <v>219</v>
      </c>
      <c r="AT613" t="s">
        <v>230</v>
      </c>
      <c r="AU613">
        <v>20261019</v>
      </c>
      <c r="AV613" t="s">
        <v>221</v>
      </c>
      <c r="AW613" t="s">
        <v>539</v>
      </c>
      <c r="AX613" t="s">
        <v>222</v>
      </c>
      <c r="BA613" s="57">
        <v>46314.291666666664</v>
      </c>
      <c r="BB613" t="s">
        <v>9593</v>
      </c>
      <c r="BC613">
        <v>2026</v>
      </c>
      <c r="BD613">
        <v>10</v>
      </c>
      <c r="BE613">
        <v>19</v>
      </c>
      <c r="BF613" s="6">
        <f t="shared" si="27"/>
        <v>46314</v>
      </c>
      <c r="BG613">
        <f t="shared" si="28"/>
        <v>-0.29166666666424135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1002644900</v>
      </c>
      <c r="C614">
        <v>3</v>
      </c>
      <c r="D614" t="s">
        <v>59</v>
      </c>
      <c r="E614">
        <v>4</v>
      </c>
      <c r="F614" t="s">
        <v>544</v>
      </c>
      <c r="G614" t="s">
        <v>798</v>
      </c>
      <c r="H614" t="s">
        <v>801</v>
      </c>
      <c r="I614" t="s">
        <v>212</v>
      </c>
      <c r="J614" t="s">
        <v>213</v>
      </c>
      <c r="K614" t="s">
        <v>149</v>
      </c>
      <c r="M614" t="s">
        <v>76</v>
      </c>
      <c r="N614" t="s">
        <v>563</v>
      </c>
      <c r="O614" s="57">
        <v>46315.433715277781</v>
      </c>
      <c r="P614" s="57">
        <v>46315.472060185188</v>
      </c>
      <c r="Q614">
        <v>69406243</v>
      </c>
      <c r="S614">
        <v>146129129023</v>
      </c>
      <c r="T614" t="s">
        <v>2665</v>
      </c>
      <c r="U614" t="s">
        <v>10297</v>
      </c>
      <c r="V614" t="s">
        <v>10298</v>
      </c>
      <c r="Z614">
        <v>110.344392</v>
      </c>
      <c r="AA614">
        <v>-7.8469239999999996</v>
      </c>
      <c r="AB614" t="s">
        <v>2667</v>
      </c>
      <c r="AC614" t="s">
        <v>225</v>
      </c>
      <c r="AL614" t="s">
        <v>217</v>
      </c>
      <c r="AM614" t="s">
        <v>10299</v>
      </c>
      <c r="AN614" t="s">
        <v>6</v>
      </c>
      <c r="AO614" t="s">
        <v>10147</v>
      </c>
      <c r="AR614" t="s">
        <v>218</v>
      </c>
      <c r="AS614" t="s">
        <v>219</v>
      </c>
      <c r="AT614" t="s">
        <v>230</v>
      </c>
      <c r="AU614">
        <v>20261020</v>
      </c>
      <c r="AV614" t="s">
        <v>221</v>
      </c>
      <c r="AW614" t="s">
        <v>3970</v>
      </c>
      <c r="AX614" t="s">
        <v>222</v>
      </c>
      <c r="BA614" s="57">
        <v>46315.291666666664</v>
      </c>
      <c r="BB614" t="s">
        <v>10299</v>
      </c>
      <c r="BC614">
        <v>2026</v>
      </c>
      <c r="BD614">
        <v>10</v>
      </c>
      <c r="BE614">
        <v>20</v>
      </c>
      <c r="BF614" s="6">
        <f t="shared" si="27"/>
        <v>46315</v>
      </c>
      <c r="BG614">
        <f t="shared" si="28"/>
        <v>-0.29166666666424135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1002645306</v>
      </c>
      <c r="C615">
        <v>3</v>
      </c>
      <c r="D615" t="s">
        <v>59</v>
      </c>
      <c r="E615">
        <v>4</v>
      </c>
      <c r="F615" t="s">
        <v>544</v>
      </c>
      <c r="G615" t="s">
        <v>798</v>
      </c>
      <c r="H615" t="s">
        <v>801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46315.510289351849</v>
      </c>
      <c r="P615" s="57">
        <v>46316.356666666667</v>
      </c>
      <c r="Q615">
        <v>69413696</v>
      </c>
      <c r="S615">
        <v>146129129365</v>
      </c>
      <c r="T615" t="s">
        <v>10300</v>
      </c>
      <c r="U615" t="s">
        <v>10301</v>
      </c>
      <c r="V615" t="s">
        <v>10302</v>
      </c>
      <c r="Z615">
        <v>110.3405922</v>
      </c>
      <c r="AA615">
        <v>-7.846285</v>
      </c>
      <c r="AB615" t="s">
        <v>10303</v>
      </c>
      <c r="AC615" t="s">
        <v>235</v>
      </c>
      <c r="AL615" t="s">
        <v>217</v>
      </c>
      <c r="AM615" t="s">
        <v>9968</v>
      </c>
      <c r="AN615" t="s">
        <v>6</v>
      </c>
      <c r="AO615" t="s">
        <v>10151</v>
      </c>
      <c r="AP615" s="57">
        <v>46316.625</v>
      </c>
      <c r="AR615" t="s">
        <v>218</v>
      </c>
      <c r="AS615" t="s">
        <v>219</v>
      </c>
      <c r="AT615" t="s">
        <v>230</v>
      </c>
      <c r="AU615">
        <v>20261021</v>
      </c>
      <c r="AV615" t="s">
        <v>221</v>
      </c>
      <c r="AW615" t="s">
        <v>2982</v>
      </c>
      <c r="AX615" t="s">
        <v>222</v>
      </c>
      <c r="BA615" s="57">
        <v>46316.625</v>
      </c>
      <c r="BB615" t="s">
        <v>9968</v>
      </c>
      <c r="BC615">
        <v>2026</v>
      </c>
      <c r="BD615">
        <v>10</v>
      </c>
      <c r="BE615">
        <v>21</v>
      </c>
      <c r="BF615" s="6">
        <f t="shared" si="27"/>
        <v>46316</v>
      </c>
      <c r="BG615">
        <f t="shared" si="28"/>
        <v>-0.625</v>
      </c>
      <c r="BH615" t="str">
        <f t="shared" si="29"/>
        <v>COMPLY</v>
      </c>
      <c r="BI615" t="e">
        <f>VLOOKUP(H615,Sheet2!$A$1:$B$270,2,FALSE)</f>
        <v>#N/A</v>
      </c>
    </row>
    <row r="616" spans="1:61">
      <c r="A616">
        <v>615</v>
      </c>
      <c r="B616">
        <v>1002640795</v>
      </c>
      <c r="C616">
        <v>3</v>
      </c>
      <c r="D616" t="s">
        <v>59</v>
      </c>
      <c r="E616">
        <v>4</v>
      </c>
      <c r="F616" t="s">
        <v>544</v>
      </c>
      <c r="G616" t="s">
        <v>798</v>
      </c>
      <c r="H616" t="s">
        <v>801</v>
      </c>
      <c r="I616" t="s">
        <v>212</v>
      </c>
      <c r="J616" t="s">
        <v>213</v>
      </c>
      <c r="K616" t="s">
        <v>149</v>
      </c>
      <c r="L616" t="s">
        <v>826</v>
      </c>
      <c r="M616" t="s">
        <v>839</v>
      </c>
      <c r="N616" t="s">
        <v>215</v>
      </c>
      <c r="O616" s="57">
        <v>46311.706030092595</v>
      </c>
      <c r="P616" s="57">
        <v>46315.446087962962</v>
      </c>
      <c r="Q616">
        <v>69411770</v>
      </c>
      <c r="R616">
        <v>2745040067</v>
      </c>
      <c r="S616">
        <v>146129129324</v>
      </c>
      <c r="T616" t="s">
        <v>8438</v>
      </c>
      <c r="U616" t="s">
        <v>8439</v>
      </c>
      <c r="V616" t="s">
        <v>8440</v>
      </c>
      <c r="Z616">
        <v>110.3710883</v>
      </c>
      <c r="AA616">
        <v>-7.870336</v>
      </c>
      <c r="AB616" t="s">
        <v>8441</v>
      </c>
      <c r="AC616" t="s">
        <v>235</v>
      </c>
      <c r="AL616" t="s">
        <v>217</v>
      </c>
      <c r="AM616" t="s">
        <v>8442</v>
      </c>
      <c r="AN616" t="s">
        <v>6</v>
      </c>
      <c r="AO616" t="s">
        <v>8021</v>
      </c>
      <c r="AP616" s="57">
        <v>46314.333333333336</v>
      </c>
      <c r="AQ616" t="s">
        <v>838</v>
      </c>
      <c r="AR616" t="s">
        <v>840</v>
      </c>
      <c r="AS616" t="s">
        <v>219</v>
      </c>
      <c r="AT616" t="s">
        <v>230</v>
      </c>
      <c r="AV616" t="s">
        <v>9594</v>
      </c>
      <c r="AW616" t="s">
        <v>868</v>
      </c>
      <c r="AX616" t="s">
        <v>222</v>
      </c>
      <c r="BA616" s="57">
        <v>46314.333333333336</v>
      </c>
      <c r="BB616" t="s">
        <v>8442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:61">
      <c r="A617">
        <v>616</v>
      </c>
      <c r="B617">
        <v>1002623004</v>
      </c>
      <c r="C617">
        <v>3</v>
      </c>
      <c r="D617" t="s">
        <v>59</v>
      </c>
      <c r="E617">
        <v>4</v>
      </c>
      <c r="F617" t="s">
        <v>544</v>
      </c>
      <c r="G617" t="s">
        <v>798</v>
      </c>
      <c r="H617" t="s">
        <v>801</v>
      </c>
      <c r="I617" t="s">
        <v>212</v>
      </c>
      <c r="J617" t="s">
        <v>213</v>
      </c>
      <c r="K617" t="s">
        <v>149</v>
      </c>
      <c r="M617" t="s">
        <v>1625</v>
      </c>
      <c r="N617" t="s">
        <v>563</v>
      </c>
      <c r="O617" s="57">
        <v>46300.666168981479</v>
      </c>
      <c r="P617" s="57">
        <v>46300.726956018516</v>
      </c>
      <c r="Q617">
        <v>69404541</v>
      </c>
      <c r="S617">
        <v>146129129203</v>
      </c>
      <c r="T617" t="s">
        <v>2665</v>
      </c>
      <c r="U617" t="s">
        <v>2666</v>
      </c>
      <c r="Z617">
        <v>110.3443769</v>
      </c>
      <c r="AA617">
        <v>-7.8467229999999999</v>
      </c>
      <c r="AB617" t="s">
        <v>2667</v>
      </c>
      <c r="AC617" t="s">
        <v>225</v>
      </c>
      <c r="AO617" s="57">
        <v>46152.684560185182</v>
      </c>
      <c r="AR617" t="s">
        <v>1630</v>
      </c>
      <c r="AS617" t="s">
        <v>219</v>
      </c>
      <c r="AT617" t="s">
        <v>230</v>
      </c>
      <c r="AV617" t="s">
        <v>2668</v>
      </c>
      <c r="AW617" t="s">
        <v>2669</v>
      </c>
      <c r="AX617" t="s">
        <v>222</v>
      </c>
      <c r="AZ617" t="s">
        <v>2668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>
      <c r="A618">
        <v>617</v>
      </c>
      <c r="B618">
        <v>1002628835</v>
      </c>
      <c r="C618">
        <v>3</v>
      </c>
      <c r="D618" t="s">
        <v>59</v>
      </c>
      <c r="E618">
        <v>4</v>
      </c>
      <c r="F618" t="s">
        <v>544</v>
      </c>
      <c r="G618" t="s">
        <v>823</v>
      </c>
      <c r="H618" t="s">
        <v>824</v>
      </c>
      <c r="I618" t="s">
        <v>212</v>
      </c>
      <c r="J618" t="s">
        <v>213</v>
      </c>
      <c r="K618" t="s">
        <v>149</v>
      </c>
      <c r="L618" t="s">
        <v>214</v>
      </c>
      <c r="M618" t="s">
        <v>1400</v>
      </c>
      <c r="N618" t="s">
        <v>215</v>
      </c>
      <c r="O618" s="57">
        <v>46304.37060185185</v>
      </c>
      <c r="P618" s="57">
        <v>46309.520474537036</v>
      </c>
      <c r="Q618">
        <v>69407025</v>
      </c>
      <c r="S618">
        <v>146136130668</v>
      </c>
      <c r="T618" t="s">
        <v>5122</v>
      </c>
      <c r="U618" t="s">
        <v>5123</v>
      </c>
      <c r="V618" t="s">
        <v>5124</v>
      </c>
      <c r="Z618">
        <v>110.207413</v>
      </c>
      <c r="AA618">
        <v>-7.7409080000000001</v>
      </c>
      <c r="AB618" t="s">
        <v>5125</v>
      </c>
      <c r="AC618" t="s">
        <v>235</v>
      </c>
      <c r="AL618" t="s">
        <v>217</v>
      </c>
      <c r="AM618" t="s">
        <v>5066</v>
      </c>
      <c r="AN618" t="s">
        <v>6</v>
      </c>
      <c r="AO618" s="57">
        <v>46275.372141203705</v>
      </c>
      <c r="AP618" s="57">
        <v>46305.333333333336</v>
      </c>
      <c r="AQ618" t="s">
        <v>1495</v>
      </c>
      <c r="AR618" t="s">
        <v>14</v>
      </c>
      <c r="AS618" t="s">
        <v>219</v>
      </c>
      <c r="AT618" t="s">
        <v>230</v>
      </c>
      <c r="AV618" t="s">
        <v>6660</v>
      </c>
      <c r="AW618" t="s">
        <v>877</v>
      </c>
      <c r="AX618" t="s">
        <v>222</v>
      </c>
      <c r="BA618" s="57">
        <v>46305.333333333336</v>
      </c>
      <c r="BB618" t="s">
        <v>5066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:61">
      <c r="A619">
        <v>618</v>
      </c>
      <c r="B619">
        <v>1002617109</v>
      </c>
      <c r="C619">
        <v>3</v>
      </c>
      <c r="D619" t="s">
        <v>59</v>
      </c>
      <c r="E619">
        <v>4</v>
      </c>
      <c r="F619" t="s">
        <v>544</v>
      </c>
      <c r="G619" t="s">
        <v>823</v>
      </c>
      <c r="H619" t="s">
        <v>824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46296.399062500001</v>
      </c>
      <c r="P619" s="57">
        <v>46297.600300925929</v>
      </c>
      <c r="Q619">
        <v>69402094</v>
      </c>
      <c r="S619">
        <v>146136130327</v>
      </c>
      <c r="T619" t="s">
        <v>1042</v>
      </c>
      <c r="U619" t="s">
        <v>1043</v>
      </c>
      <c r="V619" t="s">
        <v>1044</v>
      </c>
      <c r="Z619">
        <v>110.2913688</v>
      </c>
      <c r="AA619">
        <v>-7.7564986999999999</v>
      </c>
      <c r="AB619" t="s">
        <v>1045</v>
      </c>
      <c r="AC619" t="s">
        <v>235</v>
      </c>
      <c r="AL619" t="s">
        <v>217</v>
      </c>
      <c r="AM619" t="s">
        <v>1046</v>
      </c>
      <c r="AN619" t="s">
        <v>6</v>
      </c>
      <c r="AO619" s="57">
        <v>46032.413738425923</v>
      </c>
      <c r="AP619" s="57">
        <v>46297.333333333336</v>
      </c>
      <c r="AR619" t="s">
        <v>218</v>
      </c>
      <c r="AS619" t="s">
        <v>219</v>
      </c>
      <c r="AT619" t="s">
        <v>230</v>
      </c>
      <c r="AU619">
        <v>20261002</v>
      </c>
      <c r="AV619" t="s">
        <v>221</v>
      </c>
      <c r="AW619" t="s">
        <v>875</v>
      </c>
      <c r="AX619" t="s">
        <v>222</v>
      </c>
      <c r="BA619" s="57">
        <v>46297.333333333336</v>
      </c>
      <c r="BB619" t="s">
        <v>1046</v>
      </c>
      <c r="BC619">
        <v>2026</v>
      </c>
      <c r="BD619">
        <v>10</v>
      </c>
      <c r="BE619">
        <v>2</v>
      </c>
      <c r="BF619" s="6">
        <f t="shared" si="27"/>
        <v>46297</v>
      </c>
      <c r="BG619">
        <f t="shared" si="28"/>
        <v>-0.33333333333575865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1002621359</v>
      </c>
      <c r="C620">
        <v>3</v>
      </c>
      <c r="D620" t="s">
        <v>59</v>
      </c>
      <c r="E620">
        <v>4</v>
      </c>
      <c r="F620" t="s">
        <v>544</v>
      </c>
      <c r="G620" t="s">
        <v>823</v>
      </c>
      <c r="H620" t="s">
        <v>824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46299.520601851851</v>
      </c>
      <c r="P620" s="57">
        <v>46300.623576388891</v>
      </c>
      <c r="Q620">
        <v>69403875</v>
      </c>
      <c r="S620">
        <v>146136130628</v>
      </c>
      <c r="T620" t="s">
        <v>1783</v>
      </c>
      <c r="U620" t="s">
        <v>1784</v>
      </c>
      <c r="V620" t="s">
        <v>1785</v>
      </c>
      <c r="Z620">
        <v>110.273017</v>
      </c>
      <c r="AA620">
        <v>-7.7166509999999997</v>
      </c>
      <c r="AB620" t="s">
        <v>1786</v>
      </c>
      <c r="AC620" t="s">
        <v>235</v>
      </c>
      <c r="AL620" t="s">
        <v>217</v>
      </c>
      <c r="AM620" t="s">
        <v>1787</v>
      </c>
      <c r="AN620" t="s">
        <v>6</v>
      </c>
      <c r="AO620" s="57">
        <v>46122.528171296297</v>
      </c>
      <c r="AP620" s="57">
        <v>46300.458333333336</v>
      </c>
      <c r="AR620" t="s">
        <v>218</v>
      </c>
      <c r="AS620" t="s">
        <v>219</v>
      </c>
      <c r="AT620" t="s">
        <v>230</v>
      </c>
      <c r="AU620">
        <v>20261005</v>
      </c>
      <c r="AV620" t="s">
        <v>221</v>
      </c>
      <c r="AW620" t="s">
        <v>877</v>
      </c>
      <c r="AX620" t="s">
        <v>222</v>
      </c>
      <c r="BA620" s="57">
        <v>46300.458333333336</v>
      </c>
      <c r="BB620" t="s">
        <v>1787</v>
      </c>
      <c r="BC620">
        <v>2026</v>
      </c>
      <c r="BD620">
        <v>10</v>
      </c>
      <c r="BE620">
        <v>5</v>
      </c>
      <c r="BF620" s="6">
        <f t="shared" si="27"/>
        <v>46300</v>
      </c>
      <c r="BG620">
        <f t="shared" si="28"/>
        <v>-0.45833333333575865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1002636653</v>
      </c>
      <c r="C621">
        <v>3</v>
      </c>
      <c r="D621" t="s">
        <v>59</v>
      </c>
      <c r="E621">
        <v>4</v>
      </c>
      <c r="F621" t="s">
        <v>544</v>
      </c>
      <c r="G621" t="s">
        <v>823</v>
      </c>
      <c r="H621" t="s">
        <v>824</v>
      </c>
      <c r="I621" t="s">
        <v>212</v>
      </c>
      <c r="J621" t="s">
        <v>213</v>
      </c>
      <c r="K621" t="s">
        <v>149</v>
      </c>
      <c r="M621" t="s">
        <v>76</v>
      </c>
      <c r="N621" t="s">
        <v>215</v>
      </c>
      <c r="O621" s="57">
        <v>46309.520486111112</v>
      </c>
      <c r="P621" s="57">
        <v>46309.669652777775</v>
      </c>
      <c r="Q621">
        <v>69407025</v>
      </c>
      <c r="S621">
        <v>146136130474</v>
      </c>
      <c r="T621" t="s">
        <v>5122</v>
      </c>
      <c r="U621" t="s">
        <v>6984</v>
      </c>
      <c r="V621" t="s">
        <v>6985</v>
      </c>
      <c r="Z621">
        <v>110.20796315699</v>
      </c>
      <c r="AA621">
        <v>-7.7411410422918099</v>
      </c>
      <c r="AB621" t="s">
        <v>5125</v>
      </c>
      <c r="AC621" t="s">
        <v>283</v>
      </c>
      <c r="AL621" t="s">
        <v>217</v>
      </c>
      <c r="AM621" t="s">
        <v>6986</v>
      </c>
      <c r="AN621" t="s">
        <v>6</v>
      </c>
      <c r="AO621" t="s">
        <v>6951</v>
      </c>
      <c r="AR621" t="s">
        <v>218</v>
      </c>
      <c r="AS621" t="s">
        <v>219</v>
      </c>
      <c r="AT621" t="s">
        <v>230</v>
      </c>
      <c r="AU621">
        <v>20261014</v>
      </c>
      <c r="AV621" t="s">
        <v>221</v>
      </c>
      <c r="AW621" t="s">
        <v>559</v>
      </c>
      <c r="AX621" t="s">
        <v>222</v>
      </c>
      <c r="BA621" s="57">
        <v>46309.291666666664</v>
      </c>
      <c r="BB621" t="s">
        <v>6986</v>
      </c>
      <c r="BC621">
        <v>2026</v>
      </c>
      <c r="BD621">
        <v>10</v>
      </c>
      <c r="BE621">
        <v>14</v>
      </c>
      <c r="BF621" s="6">
        <f t="shared" si="27"/>
        <v>46309</v>
      </c>
      <c r="BG621">
        <f t="shared" si="28"/>
        <v>-0.29166666666424135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1002625534</v>
      </c>
      <c r="C622">
        <v>3</v>
      </c>
      <c r="D622" t="s">
        <v>59</v>
      </c>
      <c r="E622">
        <v>4</v>
      </c>
      <c r="F622" t="s">
        <v>544</v>
      </c>
      <c r="G622" t="s">
        <v>823</v>
      </c>
      <c r="H622" t="s">
        <v>824</v>
      </c>
      <c r="I622" t="s">
        <v>212</v>
      </c>
      <c r="J622" t="s">
        <v>213</v>
      </c>
      <c r="K622" t="s">
        <v>149</v>
      </c>
      <c r="M622" t="s">
        <v>839</v>
      </c>
      <c r="N622" t="s">
        <v>215</v>
      </c>
      <c r="O622" s="57">
        <v>46302.418819444443</v>
      </c>
      <c r="P622" s="57">
        <v>46314.486377314817</v>
      </c>
      <c r="Q622">
        <v>69405547</v>
      </c>
      <c r="S622">
        <v>146136130650</v>
      </c>
      <c r="T622" t="s">
        <v>3971</v>
      </c>
      <c r="U622" t="s">
        <v>3972</v>
      </c>
      <c r="V622" t="s">
        <v>3973</v>
      </c>
      <c r="Z622">
        <v>110.3190778</v>
      </c>
      <c r="AA622">
        <v>-7.8015078999999998</v>
      </c>
      <c r="AB622" t="s">
        <v>3974</v>
      </c>
      <c r="AC622" t="s">
        <v>283</v>
      </c>
      <c r="AL622" t="s">
        <v>217</v>
      </c>
      <c r="AM622" t="s">
        <v>3975</v>
      </c>
      <c r="AN622" t="s">
        <v>6</v>
      </c>
      <c r="AO622" s="57">
        <v>46213.434340277781</v>
      </c>
      <c r="AP622" s="57">
        <v>46304.625</v>
      </c>
      <c r="AQ622" t="s">
        <v>841</v>
      </c>
      <c r="AR622" t="s">
        <v>840</v>
      </c>
      <c r="AS622" t="s">
        <v>219</v>
      </c>
      <c r="AT622" t="s">
        <v>230</v>
      </c>
      <c r="AV622" t="s">
        <v>8443</v>
      </c>
      <c r="AW622" t="s">
        <v>1984</v>
      </c>
      <c r="AX622" t="s">
        <v>222</v>
      </c>
      <c r="BA622" s="57">
        <v>46304.625</v>
      </c>
      <c r="BB622" t="s">
        <v>3975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1002646175</v>
      </c>
      <c r="C623">
        <v>3</v>
      </c>
      <c r="D623" t="s">
        <v>59</v>
      </c>
      <c r="E623">
        <v>4</v>
      </c>
      <c r="F623" t="s">
        <v>544</v>
      </c>
      <c r="G623" t="s">
        <v>823</v>
      </c>
      <c r="H623" t="s">
        <v>824</v>
      </c>
      <c r="I623" t="s">
        <v>212</v>
      </c>
      <c r="J623" t="s">
        <v>213</v>
      </c>
      <c r="K623" t="s">
        <v>149</v>
      </c>
      <c r="M623" t="s">
        <v>238</v>
      </c>
      <c r="N623" t="s">
        <v>215</v>
      </c>
      <c r="O623" s="57">
        <v>46315.693391203706</v>
      </c>
      <c r="P623" s="57">
        <v>46316.352858796294</v>
      </c>
      <c r="Q623">
        <v>69414023</v>
      </c>
      <c r="R623">
        <v>2745043044</v>
      </c>
      <c r="S623">
        <v>146136130760</v>
      </c>
      <c r="T623" t="s">
        <v>10304</v>
      </c>
      <c r="U623" t="s">
        <v>10305</v>
      </c>
      <c r="V623" t="s">
        <v>10306</v>
      </c>
      <c r="Z623">
        <v>110.293561</v>
      </c>
      <c r="AA623">
        <v>-7.7487933</v>
      </c>
      <c r="AB623" t="s">
        <v>10307</v>
      </c>
      <c r="AC623" t="s">
        <v>284</v>
      </c>
      <c r="AL623" t="s">
        <v>217</v>
      </c>
      <c r="AM623" t="s">
        <v>10308</v>
      </c>
      <c r="AN623" t="s">
        <v>6</v>
      </c>
      <c r="AO623" t="s">
        <v>10116</v>
      </c>
      <c r="AP623" s="57">
        <v>46317.333333333336</v>
      </c>
      <c r="AR623" t="s">
        <v>239</v>
      </c>
      <c r="AS623" t="s">
        <v>219</v>
      </c>
      <c r="AT623" t="s">
        <v>230</v>
      </c>
      <c r="AV623" t="s">
        <v>238</v>
      </c>
      <c r="AW623" t="s">
        <v>1585</v>
      </c>
      <c r="AX623" t="s">
        <v>222</v>
      </c>
      <c r="BA623" s="57">
        <v>46317.333333333336</v>
      </c>
      <c r="BB623" t="s">
        <v>10308</v>
      </c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:61">
      <c r="A624">
        <v>623</v>
      </c>
      <c r="B624">
        <v>1002636502</v>
      </c>
      <c r="C624">
        <v>3</v>
      </c>
      <c r="D624" t="s">
        <v>59</v>
      </c>
      <c r="E624">
        <v>4</v>
      </c>
      <c r="F624" t="s">
        <v>544</v>
      </c>
      <c r="G624" t="s">
        <v>564</v>
      </c>
      <c r="H624" t="s">
        <v>3285</v>
      </c>
      <c r="I624" t="s">
        <v>212</v>
      </c>
      <c r="J624" t="s">
        <v>213</v>
      </c>
      <c r="K624" t="s">
        <v>149</v>
      </c>
      <c r="L624" t="s">
        <v>214</v>
      </c>
      <c r="M624" t="s">
        <v>1400</v>
      </c>
      <c r="N624" t="s">
        <v>215</v>
      </c>
      <c r="O624" s="57">
        <v>46309.476168981484</v>
      </c>
      <c r="P624" s="57">
        <v>46311.481157407405</v>
      </c>
      <c r="Q624">
        <v>69410013</v>
      </c>
      <c r="S624">
        <v>143132122752</v>
      </c>
      <c r="T624" t="s">
        <v>6987</v>
      </c>
      <c r="U624" t="s">
        <v>6988</v>
      </c>
      <c r="V624" t="s">
        <v>6989</v>
      </c>
      <c r="Z624">
        <v>110.4175953</v>
      </c>
      <c r="AA624">
        <v>-7.8272710999999999</v>
      </c>
      <c r="AB624" t="s">
        <v>6990</v>
      </c>
      <c r="AC624" t="s">
        <v>235</v>
      </c>
      <c r="AL624" t="s">
        <v>217</v>
      </c>
      <c r="AM624" t="s">
        <v>6991</v>
      </c>
      <c r="AN624" t="s">
        <v>6</v>
      </c>
      <c r="AO624" t="s">
        <v>6992</v>
      </c>
      <c r="AP624" s="57">
        <v>46310.333333333336</v>
      </c>
      <c r="AQ624" t="s">
        <v>841</v>
      </c>
      <c r="AR624" t="s">
        <v>14</v>
      </c>
      <c r="AS624" t="s">
        <v>3291</v>
      </c>
      <c r="AT624" t="s">
        <v>230</v>
      </c>
      <c r="AV624" t="s">
        <v>8447</v>
      </c>
      <c r="AW624" t="s">
        <v>879</v>
      </c>
      <c r="AX624" t="s">
        <v>222</v>
      </c>
      <c r="BA624" s="57">
        <v>46310.333333333336</v>
      </c>
      <c r="BB624" t="s">
        <v>6991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:61">
      <c r="A625">
        <v>624</v>
      </c>
      <c r="B625">
        <v>1002630945</v>
      </c>
      <c r="C625">
        <v>3</v>
      </c>
      <c r="D625" t="s">
        <v>59</v>
      </c>
      <c r="E625">
        <v>4</v>
      </c>
      <c r="F625" t="s">
        <v>544</v>
      </c>
      <c r="G625" t="s">
        <v>564</v>
      </c>
      <c r="H625" t="s">
        <v>3285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46305.57267361111</v>
      </c>
      <c r="P625" s="57">
        <v>46306.676759259259</v>
      </c>
      <c r="Q625">
        <v>69407900</v>
      </c>
      <c r="S625">
        <v>143132122653</v>
      </c>
      <c r="T625" t="s">
        <v>5126</v>
      </c>
      <c r="U625" t="s">
        <v>5127</v>
      </c>
      <c r="V625" t="s">
        <v>5128</v>
      </c>
      <c r="Z625">
        <v>110.418888</v>
      </c>
      <c r="AA625">
        <v>-7.80704349999999</v>
      </c>
      <c r="AB625" t="s">
        <v>5129</v>
      </c>
      <c r="AC625" t="s">
        <v>235</v>
      </c>
      <c r="AL625" t="s">
        <v>217</v>
      </c>
      <c r="AM625" t="s">
        <v>5130</v>
      </c>
      <c r="AN625" t="s">
        <v>6</v>
      </c>
      <c r="AO625" s="57">
        <v>46305.580347222225</v>
      </c>
      <c r="AP625" s="57">
        <v>46307.625</v>
      </c>
      <c r="AR625" t="s">
        <v>218</v>
      </c>
      <c r="AS625" t="s">
        <v>3291</v>
      </c>
      <c r="AT625" t="s">
        <v>230</v>
      </c>
      <c r="AU625">
        <v>20261011</v>
      </c>
      <c r="AV625" t="s">
        <v>221</v>
      </c>
      <c r="AW625" t="s">
        <v>877</v>
      </c>
      <c r="AX625" t="s">
        <v>222</v>
      </c>
      <c r="BA625" s="57">
        <v>46307.625</v>
      </c>
      <c r="BB625" t="s">
        <v>5130</v>
      </c>
      <c r="BC625">
        <v>2026</v>
      </c>
      <c r="BD625">
        <v>10</v>
      </c>
      <c r="BE625">
        <v>11</v>
      </c>
      <c r="BF625" s="6">
        <f t="shared" si="27"/>
        <v>46306</v>
      </c>
      <c r="BG625">
        <f t="shared" si="28"/>
        <v>-1.625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1002635421</v>
      </c>
      <c r="C626">
        <v>3</v>
      </c>
      <c r="D626" t="s">
        <v>59</v>
      </c>
      <c r="E626">
        <v>4</v>
      </c>
      <c r="F626" t="s">
        <v>544</v>
      </c>
      <c r="G626" t="s">
        <v>564</v>
      </c>
      <c r="H626" t="s">
        <v>3285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46308.642766203702</v>
      </c>
      <c r="P626" s="57">
        <v>46309.570254629631</v>
      </c>
      <c r="Q626">
        <v>69409550</v>
      </c>
      <c r="S626">
        <v>143132122912</v>
      </c>
      <c r="T626" t="s">
        <v>6661</v>
      </c>
      <c r="U626" t="s">
        <v>6662</v>
      </c>
      <c r="V626" t="s">
        <v>6663</v>
      </c>
      <c r="Z626">
        <v>110.47174836190899</v>
      </c>
      <c r="AA626">
        <v>-7.8363809497296399</v>
      </c>
      <c r="AB626" t="s">
        <v>6664</v>
      </c>
      <c r="AC626" t="s">
        <v>235</v>
      </c>
      <c r="AL626" t="s">
        <v>217</v>
      </c>
      <c r="AM626" t="s">
        <v>6665</v>
      </c>
      <c r="AN626" t="s">
        <v>6</v>
      </c>
      <c r="AO626" t="s">
        <v>6666</v>
      </c>
      <c r="AP626" s="57">
        <v>46309.625</v>
      </c>
      <c r="AR626" t="s">
        <v>218</v>
      </c>
      <c r="AS626" t="s">
        <v>3291</v>
      </c>
      <c r="AT626" t="s">
        <v>230</v>
      </c>
      <c r="AU626">
        <v>20261014</v>
      </c>
      <c r="AV626" t="s">
        <v>221</v>
      </c>
      <c r="AW626" t="s">
        <v>880</v>
      </c>
      <c r="AX626" t="s">
        <v>222</v>
      </c>
      <c r="BA626" s="57">
        <v>46309.625</v>
      </c>
      <c r="BB626" t="s">
        <v>6665</v>
      </c>
      <c r="BC626">
        <v>2026</v>
      </c>
      <c r="BD626">
        <v>10</v>
      </c>
      <c r="BE626">
        <v>14</v>
      </c>
      <c r="BF626" s="6">
        <f t="shared" si="27"/>
        <v>46309</v>
      </c>
      <c r="BG626">
        <f t="shared" si="28"/>
        <v>-0.625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1002639945</v>
      </c>
      <c r="C627">
        <v>3</v>
      </c>
      <c r="D627" t="s">
        <v>59</v>
      </c>
      <c r="E627">
        <v>4</v>
      </c>
      <c r="F627" t="s">
        <v>544</v>
      </c>
      <c r="G627" t="s">
        <v>564</v>
      </c>
      <c r="H627" t="s">
        <v>3285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46311.481168981481</v>
      </c>
      <c r="P627" s="57">
        <v>46311.646701388891</v>
      </c>
      <c r="Q627">
        <v>69410013</v>
      </c>
      <c r="S627">
        <v>143132123341</v>
      </c>
      <c r="T627" t="s">
        <v>6987</v>
      </c>
      <c r="U627" t="s">
        <v>8444</v>
      </c>
      <c r="V627" t="s">
        <v>8445</v>
      </c>
      <c r="Z627">
        <v>110.417535351704</v>
      </c>
      <c r="AA627">
        <v>-7.8280342506929799</v>
      </c>
      <c r="AB627" t="s">
        <v>6990</v>
      </c>
      <c r="AC627" t="s">
        <v>283</v>
      </c>
      <c r="AL627" t="s">
        <v>217</v>
      </c>
      <c r="AM627" t="s">
        <v>8446</v>
      </c>
      <c r="AN627" t="s">
        <v>6</v>
      </c>
      <c r="AO627" t="s">
        <v>8095</v>
      </c>
      <c r="AR627" t="s">
        <v>218</v>
      </c>
      <c r="AS627" t="s">
        <v>3291</v>
      </c>
      <c r="AT627" t="s">
        <v>230</v>
      </c>
      <c r="AU627">
        <v>20261016</v>
      </c>
      <c r="AV627" t="s">
        <v>221</v>
      </c>
      <c r="AW627" t="s">
        <v>1473</v>
      </c>
      <c r="AX627" t="s">
        <v>222</v>
      </c>
      <c r="BA627" s="57">
        <v>46311.291666666664</v>
      </c>
      <c r="BB627" t="s">
        <v>8446</v>
      </c>
      <c r="BC627">
        <v>2026</v>
      </c>
      <c r="BD627">
        <v>10</v>
      </c>
      <c r="BE627">
        <v>16</v>
      </c>
      <c r="BF627" s="6">
        <f t="shared" si="27"/>
        <v>46311</v>
      </c>
      <c r="BG627">
        <f t="shared" si="28"/>
        <v>-0.29166666666424135</v>
      </c>
      <c r="BH627" t="str">
        <f t="shared" si="29"/>
        <v>COMPLY</v>
      </c>
      <c r="BI627" t="e">
        <f>VLOOKUP(H627,Sheet2!$A$1:$B$270,2,FALSE)</f>
        <v>#N/A</v>
      </c>
    </row>
    <row r="628" spans="1:61">
      <c r="A628">
        <v>627</v>
      </c>
      <c r="B628">
        <v>1002624669</v>
      </c>
      <c r="C628">
        <v>3</v>
      </c>
      <c r="D628" t="s">
        <v>59</v>
      </c>
      <c r="E628">
        <v>4</v>
      </c>
      <c r="F628" t="s">
        <v>544</v>
      </c>
      <c r="G628" t="s">
        <v>564</v>
      </c>
      <c r="H628" t="s">
        <v>3285</v>
      </c>
      <c r="I628" t="s">
        <v>212</v>
      </c>
      <c r="J628" t="s">
        <v>213</v>
      </c>
      <c r="K628" t="s">
        <v>149</v>
      </c>
      <c r="L628" t="s">
        <v>214</v>
      </c>
      <c r="M628" t="s">
        <v>1625</v>
      </c>
      <c r="N628" t="s">
        <v>215</v>
      </c>
      <c r="O628" s="57">
        <v>46301.624062499999</v>
      </c>
      <c r="P628" s="57">
        <v>46304.936990740738</v>
      </c>
      <c r="Q628">
        <v>69405225</v>
      </c>
      <c r="S628">
        <v>143132123971</v>
      </c>
      <c r="T628" t="s">
        <v>3286</v>
      </c>
      <c r="U628" t="s">
        <v>3287</v>
      </c>
      <c r="V628" t="s">
        <v>3288</v>
      </c>
      <c r="Z628">
        <v>110.4926066</v>
      </c>
      <c r="AA628">
        <v>-7.8392400000000002</v>
      </c>
      <c r="AB628" t="s">
        <v>3289</v>
      </c>
      <c r="AC628" t="s">
        <v>235</v>
      </c>
      <c r="AL628" t="s">
        <v>217</v>
      </c>
      <c r="AM628" t="s">
        <v>3290</v>
      </c>
      <c r="AN628" t="s">
        <v>6</v>
      </c>
      <c r="AO628" s="57">
        <v>46183.642893518518</v>
      </c>
      <c r="AP628" s="57">
        <v>46304.333333333336</v>
      </c>
      <c r="AR628" t="s">
        <v>12</v>
      </c>
      <c r="AS628" t="s">
        <v>3291</v>
      </c>
      <c r="AT628" t="s">
        <v>230</v>
      </c>
      <c r="AV628" t="s">
        <v>1626</v>
      </c>
      <c r="AW628" t="s">
        <v>878</v>
      </c>
      <c r="AX628" t="s">
        <v>222</v>
      </c>
      <c r="BA628" s="57">
        <v>46304.333333333336</v>
      </c>
      <c r="BB628" t="s">
        <v>3290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:61">
      <c r="A629">
        <v>628</v>
      </c>
      <c r="B629">
        <v>1002627319</v>
      </c>
      <c r="C629">
        <v>3</v>
      </c>
      <c r="D629" t="s">
        <v>59</v>
      </c>
      <c r="E629">
        <v>4</v>
      </c>
      <c r="F629" t="s">
        <v>544</v>
      </c>
      <c r="G629" t="s">
        <v>564</v>
      </c>
      <c r="H629" t="s">
        <v>3285</v>
      </c>
      <c r="I629" t="s">
        <v>212</v>
      </c>
      <c r="J629" t="s">
        <v>213</v>
      </c>
      <c r="K629" t="s">
        <v>149</v>
      </c>
      <c r="M629" t="s">
        <v>1625</v>
      </c>
      <c r="N629" t="s">
        <v>215</v>
      </c>
      <c r="O629" s="57">
        <v>46303.417673611111</v>
      </c>
      <c r="P629" s="57">
        <v>46307.564166666663</v>
      </c>
      <c r="Q629">
        <v>69406325</v>
      </c>
      <c r="S629">
        <v>143132123755</v>
      </c>
      <c r="T629" t="s">
        <v>3976</v>
      </c>
      <c r="U629" t="s">
        <v>3977</v>
      </c>
      <c r="Z629">
        <v>110.3960024</v>
      </c>
      <c r="AA629">
        <v>-7.8354938000000001</v>
      </c>
      <c r="AB629" t="s">
        <v>3978</v>
      </c>
      <c r="AC629" t="s">
        <v>283</v>
      </c>
      <c r="AO629" s="57">
        <v>46244.435104166667</v>
      </c>
      <c r="AR629" t="s">
        <v>1630</v>
      </c>
      <c r="AS629" t="s">
        <v>3291</v>
      </c>
      <c r="AT629" t="s">
        <v>230</v>
      </c>
      <c r="AV629" t="s">
        <v>4115</v>
      </c>
      <c r="AW629" t="s">
        <v>540</v>
      </c>
      <c r="AX629" t="s">
        <v>222</v>
      </c>
      <c r="AZ629" t="s">
        <v>4115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1002630666</v>
      </c>
      <c r="C630">
        <v>3</v>
      </c>
      <c r="D630" t="s">
        <v>59</v>
      </c>
      <c r="E630">
        <v>4</v>
      </c>
      <c r="F630" t="s">
        <v>544</v>
      </c>
      <c r="G630" t="s">
        <v>564</v>
      </c>
      <c r="H630" t="s">
        <v>3285</v>
      </c>
      <c r="I630" t="s">
        <v>212</v>
      </c>
      <c r="J630" t="s">
        <v>213</v>
      </c>
      <c r="K630" t="s">
        <v>149</v>
      </c>
      <c r="M630" t="s">
        <v>1625</v>
      </c>
      <c r="N630" t="s">
        <v>215</v>
      </c>
      <c r="O630" s="57">
        <v>46305.404456018521</v>
      </c>
      <c r="P630" s="57">
        <v>46307.565081018518</v>
      </c>
      <c r="Q630">
        <v>69407758</v>
      </c>
      <c r="S630">
        <v>143132122456</v>
      </c>
      <c r="T630" t="s">
        <v>3976</v>
      </c>
      <c r="U630" t="s">
        <v>3977</v>
      </c>
      <c r="Z630">
        <v>110.3959996</v>
      </c>
      <c r="AA630">
        <v>-7.8355005999999996</v>
      </c>
      <c r="AB630" t="s">
        <v>5131</v>
      </c>
      <c r="AC630" t="s">
        <v>283</v>
      </c>
      <c r="AO630" s="57">
        <v>46305.413564814815</v>
      </c>
      <c r="AR630" t="s">
        <v>1630</v>
      </c>
      <c r="AS630" t="s">
        <v>3291</v>
      </c>
      <c r="AT630" t="s">
        <v>230</v>
      </c>
      <c r="AV630" t="s">
        <v>4115</v>
      </c>
      <c r="AW630" t="s">
        <v>539</v>
      </c>
      <c r="AX630" t="s">
        <v>222</v>
      </c>
      <c r="AZ630" t="s">
        <v>4115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:61">
      <c r="A631">
        <v>630</v>
      </c>
      <c r="B631">
        <v>1002620787</v>
      </c>
      <c r="C631">
        <v>3</v>
      </c>
      <c r="D631" t="s">
        <v>59</v>
      </c>
      <c r="E631">
        <v>4</v>
      </c>
      <c r="F631" t="s">
        <v>544</v>
      </c>
      <c r="G631" t="s">
        <v>564</v>
      </c>
      <c r="H631" t="s">
        <v>1788</v>
      </c>
      <c r="I631" t="s">
        <v>212</v>
      </c>
      <c r="J631" t="s">
        <v>213</v>
      </c>
      <c r="K631" t="s">
        <v>149</v>
      </c>
      <c r="L631" t="s">
        <v>214</v>
      </c>
      <c r="M631" t="s">
        <v>1400</v>
      </c>
      <c r="N631" t="s">
        <v>215</v>
      </c>
      <c r="O631" s="57">
        <v>46298.405277777776</v>
      </c>
      <c r="P631" s="57">
        <v>46299.588090277779</v>
      </c>
      <c r="Q631">
        <v>69403494</v>
      </c>
      <c r="S631">
        <v>141114228736</v>
      </c>
      <c r="T631" t="s">
        <v>1789</v>
      </c>
      <c r="U631" t="s">
        <v>1790</v>
      </c>
      <c r="V631" t="s">
        <v>1791</v>
      </c>
      <c r="Z631">
        <v>110.39032</v>
      </c>
      <c r="AA631">
        <v>-7.8497149999999998</v>
      </c>
      <c r="AB631" t="s">
        <v>1792</v>
      </c>
      <c r="AC631" t="s">
        <v>235</v>
      </c>
      <c r="AL631" t="s">
        <v>217</v>
      </c>
      <c r="AM631" t="s">
        <v>1606</v>
      </c>
      <c r="AN631" t="s">
        <v>6</v>
      </c>
      <c r="AO631" s="57">
        <v>46091.413935185185</v>
      </c>
      <c r="AP631" s="57">
        <v>46299.333333333336</v>
      </c>
      <c r="AQ631" t="s">
        <v>838</v>
      </c>
      <c r="AR631" t="s">
        <v>14</v>
      </c>
      <c r="AS631" t="s">
        <v>219</v>
      </c>
      <c r="AT631" t="s">
        <v>230</v>
      </c>
      <c r="AV631" t="s">
        <v>1793</v>
      </c>
      <c r="AW631" t="s">
        <v>880</v>
      </c>
      <c r="AX631" t="s">
        <v>222</v>
      </c>
      <c r="BA631" s="57">
        <v>46299.333333333336</v>
      </c>
      <c r="BB631" t="s">
        <v>1606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:61">
      <c r="A632">
        <v>631</v>
      </c>
      <c r="B632">
        <v>1002631919</v>
      </c>
      <c r="C632">
        <v>3</v>
      </c>
      <c r="D632" t="s">
        <v>59</v>
      </c>
      <c r="E632">
        <v>4</v>
      </c>
      <c r="F632" t="s">
        <v>544</v>
      </c>
      <c r="G632" t="s">
        <v>564</v>
      </c>
      <c r="H632" t="s">
        <v>1788</v>
      </c>
      <c r="I632" t="s">
        <v>212</v>
      </c>
      <c r="J632" t="s">
        <v>213</v>
      </c>
      <c r="K632" t="s">
        <v>149</v>
      </c>
      <c r="L632" t="s">
        <v>214</v>
      </c>
      <c r="M632" t="s">
        <v>1400</v>
      </c>
      <c r="N632" t="s">
        <v>215</v>
      </c>
      <c r="O632" s="57">
        <v>46307.349062499998</v>
      </c>
      <c r="P632" s="57">
        <v>46308.576909722222</v>
      </c>
      <c r="Q632">
        <v>69408308</v>
      </c>
      <c r="S632">
        <v>141114228817</v>
      </c>
      <c r="T632" t="s">
        <v>5958</v>
      </c>
      <c r="U632" t="s">
        <v>5959</v>
      </c>
      <c r="V632" t="s">
        <v>5960</v>
      </c>
      <c r="Z632">
        <v>110.3866</v>
      </c>
      <c r="AA632">
        <v>-7.8152999999999997</v>
      </c>
      <c r="AB632" t="s">
        <v>5961</v>
      </c>
      <c r="AC632" t="s">
        <v>235</v>
      </c>
      <c r="AL632" t="s">
        <v>217</v>
      </c>
      <c r="AM632" t="s">
        <v>5869</v>
      </c>
      <c r="AN632" t="s">
        <v>6</v>
      </c>
      <c r="AO632" s="57">
        <v>46366.350844907407</v>
      </c>
      <c r="AP632" s="57">
        <v>46308.333333333336</v>
      </c>
      <c r="AR632" t="s">
        <v>14</v>
      </c>
      <c r="AS632" t="s">
        <v>219</v>
      </c>
      <c r="AT632" t="s">
        <v>230</v>
      </c>
      <c r="AV632" t="s">
        <v>5962</v>
      </c>
      <c r="AW632" t="s">
        <v>881</v>
      </c>
      <c r="AX632" t="s">
        <v>222</v>
      </c>
      <c r="BA632" s="57">
        <v>46308.333333333336</v>
      </c>
      <c r="BB632" t="s">
        <v>5869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:61">
      <c r="A633">
        <v>632</v>
      </c>
      <c r="B633">
        <v>1002636102</v>
      </c>
      <c r="C633">
        <v>3</v>
      </c>
      <c r="D633" t="s">
        <v>59</v>
      </c>
      <c r="E633">
        <v>4</v>
      </c>
      <c r="F633" t="s">
        <v>544</v>
      </c>
      <c r="G633" t="s">
        <v>564</v>
      </c>
      <c r="H633" t="s">
        <v>1788</v>
      </c>
      <c r="I633" t="s">
        <v>212</v>
      </c>
      <c r="J633" t="s">
        <v>213</v>
      </c>
      <c r="K633" t="s">
        <v>149</v>
      </c>
      <c r="L633" t="s">
        <v>214</v>
      </c>
      <c r="M633" t="s">
        <v>1400</v>
      </c>
      <c r="N633" t="s">
        <v>215</v>
      </c>
      <c r="O633" s="57">
        <v>46309.385185185187</v>
      </c>
      <c r="P633" s="57">
        <v>46310.400254629632</v>
      </c>
      <c r="Q633">
        <v>69409824</v>
      </c>
      <c r="S633">
        <v>141114228856</v>
      </c>
      <c r="T633" t="s">
        <v>6993</v>
      </c>
      <c r="U633" t="s">
        <v>6994</v>
      </c>
      <c r="V633" t="s">
        <v>6995</v>
      </c>
      <c r="Z633">
        <v>110.38354200000001</v>
      </c>
      <c r="AA633">
        <v>-7.8430530000000003</v>
      </c>
      <c r="AB633" t="s">
        <v>6996</v>
      </c>
      <c r="AC633" t="s">
        <v>235</v>
      </c>
      <c r="AL633" t="s">
        <v>217</v>
      </c>
      <c r="AM633" t="s">
        <v>6997</v>
      </c>
      <c r="AN633" t="s">
        <v>6</v>
      </c>
      <c r="AO633" t="s">
        <v>6881</v>
      </c>
      <c r="AP633" s="57">
        <v>46310.458333333336</v>
      </c>
      <c r="AR633" t="s">
        <v>14</v>
      </c>
      <c r="AS633" t="s">
        <v>219</v>
      </c>
      <c r="AT633" t="s">
        <v>230</v>
      </c>
      <c r="AV633" t="s">
        <v>7576</v>
      </c>
      <c r="AW633" t="s">
        <v>923</v>
      </c>
      <c r="AX633" t="s">
        <v>222</v>
      </c>
      <c r="BA633" s="57">
        <v>46310.458333333336</v>
      </c>
      <c r="BB633" t="s">
        <v>6997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:61">
      <c r="A634">
        <v>633</v>
      </c>
      <c r="B634">
        <v>1002618870</v>
      </c>
      <c r="C634">
        <v>3</v>
      </c>
      <c r="D634" t="s">
        <v>59</v>
      </c>
      <c r="E634">
        <v>4</v>
      </c>
      <c r="F634" t="s">
        <v>544</v>
      </c>
      <c r="G634" t="s">
        <v>564</v>
      </c>
      <c r="H634" t="s">
        <v>1788</v>
      </c>
      <c r="I634" t="s">
        <v>212</v>
      </c>
      <c r="J634" t="s">
        <v>213</v>
      </c>
      <c r="K634" t="s">
        <v>149</v>
      </c>
      <c r="L634" t="s">
        <v>214</v>
      </c>
      <c r="M634" t="s">
        <v>836</v>
      </c>
      <c r="N634" t="s">
        <v>215</v>
      </c>
      <c r="O634" s="57">
        <v>46297.301851851851</v>
      </c>
      <c r="P634" s="57">
        <v>46302.451608796298</v>
      </c>
      <c r="Q634">
        <v>69402695</v>
      </c>
      <c r="S634">
        <v>141114228709</v>
      </c>
      <c r="T634" t="s">
        <v>1109</v>
      </c>
      <c r="U634" t="s">
        <v>1794</v>
      </c>
      <c r="V634" t="s">
        <v>1795</v>
      </c>
      <c r="Z634">
        <v>110.367363</v>
      </c>
      <c r="AA634">
        <v>-7.8350629999999999</v>
      </c>
      <c r="AB634" t="s">
        <v>1796</v>
      </c>
      <c r="AC634" t="s">
        <v>235</v>
      </c>
      <c r="AL634" t="s">
        <v>217</v>
      </c>
      <c r="AM634" t="s">
        <v>1797</v>
      </c>
      <c r="AN634" t="s">
        <v>6</v>
      </c>
      <c r="AO634" s="57">
        <v>46063.319722222222</v>
      </c>
      <c r="AP634" s="57">
        <v>46300.333333333336</v>
      </c>
      <c r="AQ634" t="s">
        <v>841</v>
      </c>
      <c r="AR634" t="s">
        <v>14</v>
      </c>
      <c r="AS634" t="s">
        <v>219</v>
      </c>
      <c r="AT634" t="s">
        <v>230</v>
      </c>
      <c r="AV634" t="s">
        <v>837</v>
      </c>
      <c r="AW634" t="s">
        <v>877</v>
      </c>
      <c r="AX634" t="s">
        <v>222</v>
      </c>
      <c r="BA634" s="57">
        <v>46300.333333333336</v>
      </c>
      <c r="BB634" t="s">
        <v>1797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:61">
      <c r="A635">
        <v>634</v>
      </c>
      <c r="B635">
        <v>1002620237</v>
      </c>
      <c r="C635">
        <v>3</v>
      </c>
      <c r="D635" t="s">
        <v>59</v>
      </c>
      <c r="E635">
        <v>4</v>
      </c>
      <c r="F635" t="s">
        <v>544</v>
      </c>
      <c r="G635" t="s">
        <v>564</v>
      </c>
      <c r="H635" t="s">
        <v>1788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46297.640740740739</v>
      </c>
      <c r="P635" s="57">
        <v>46299.38009259259</v>
      </c>
      <c r="Q635">
        <v>69403257</v>
      </c>
      <c r="S635">
        <v>141114228725</v>
      </c>
      <c r="T635" t="s">
        <v>1798</v>
      </c>
      <c r="U635" t="s">
        <v>1799</v>
      </c>
      <c r="V635" t="s">
        <v>1800</v>
      </c>
      <c r="Z635">
        <v>110.3393294</v>
      </c>
      <c r="AA635">
        <v>-7.8040548000000003</v>
      </c>
      <c r="AB635" t="s">
        <v>1801</v>
      </c>
      <c r="AC635" t="s">
        <v>235</v>
      </c>
      <c r="AL635" t="s">
        <v>217</v>
      </c>
      <c r="AM635" t="s">
        <v>1802</v>
      </c>
      <c r="AN635" t="s">
        <v>6</v>
      </c>
      <c r="AO635" s="57">
        <v>46063.652951388889</v>
      </c>
      <c r="AP635" s="57">
        <v>46298.625</v>
      </c>
      <c r="AR635" t="s">
        <v>218</v>
      </c>
      <c r="AS635" t="s">
        <v>219</v>
      </c>
      <c r="AT635" t="s">
        <v>230</v>
      </c>
      <c r="AU635">
        <v>20261004</v>
      </c>
      <c r="AV635" t="s">
        <v>221</v>
      </c>
      <c r="AW635" t="s">
        <v>880</v>
      </c>
      <c r="AX635" t="s">
        <v>222</v>
      </c>
      <c r="BA635" s="57">
        <v>46298.625</v>
      </c>
      <c r="BB635" t="s">
        <v>1802</v>
      </c>
      <c r="BC635">
        <v>2026</v>
      </c>
      <c r="BD635">
        <v>10</v>
      </c>
      <c r="BE635">
        <v>4</v>
      </c>
      <c r="BF635" s="6">
        <f t="shared" si="27"/>
        <v>46299</v>
      </c>
      <c r="BG635">
        <f t="shared" si="28"/>
        <v>0.375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1002621413</v>
      </c>
      <c r="C636">
        <v>3</v>
      </c>
      <c r="D636" t="s">
        <v>59</v>
      </c>
      <c r="E636">
        <v>4</v>
      </c>
      <c r="F636" t="s">
        <v>544</v>
      </c>
      <c r="G636" t="s">
        <v>564</v>
      </c>
      <c r="H636" t="s">
        <v>1788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46299.588090277779</v>
      </c>
      <c r="P636" s="57">
        <v>46299.635277777779</v>
      </c>
      <c r="Q636">
        <v>69403494</v>
      </c>
      <c r="S636">
        <v>141114228754</v>
      </c>
      <c r="T636" t="s">
        <v>1789</v>
      </c>
      <c r="U636" t="s">
        <v>1803</v>
      </c>
      <c r="V636" t="s">
        <v>1804</v>
      </c>
      <c r="Z636">
        <v>110.390576304908</v>
      </c>
      <c r="AA636">
        <v>-7.8499844072432996</v>
      </c>
      <c r="AB636" t="s">
        <v>1792</v>
      </c>
      <c r="AC636" t="s">
        <v>283</v>
      </c>
      <c r="AL636" t="s">
        <v>217</v>
      </c>
      <c r="AM636" t="s">
        <v>1805</v>
      </c>
      <c r="AN636" t="s">
        <v>6</v>
      </c>
      <c r="AO636" s="57">
        <v>46122.590717592589</v>
      </c>
      <c r="AR636" t="s">
        <v>218</v>
      </c>
      <c r="AS636" t="s">
        <v>219</v>
      </c>
      <c r="AT636" t="s">
        <v>230</v>
      </c>
      <c r="AU636">
        <v>20261004</v>
      </c>
      <c r="AV636" t="s">
        <v>221</v>
      </c>
      <c r="AW636" t="s">
        <v>1806</v>
      </c>
      <c r="AX636" t="s">
        <v>222</v>
      </c>
      <c r="BA636" s="57">
        <v>46299.291666666664</v>
      </c>
      <c r="BB636" t="s">
        <v>1805</v>
      </c>
      <c r="BC636">
        <v>2026</v>
      </c>
      <c r="BD636">
        <v>10</v>
      </c>
      <c r="BE636">
        <v>4</v>
      </c>
      <c r="BF636" s="6">
        <f t="shared" si="27"/>
        <v>46299</v>
      </c>
      <c r="BG636">
        <f t="shared" si="28"/>
        <v>-0.29166666666424135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1002631148</v>
      </c>
      <c r="C637">
        <v>3</v>
      </c>
      <c r="D637" t="s">
        <v>59</v>
      </c>
      <c r="E637">
        <v>4</v>
      </c>
      <c r="F637" t="s">
        <v>544</v>
      </c>
      <c r="G637" t="s">
        <v>564</v>
      </c>
      <c r="H637" t="s">
        <v>1788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46305.715682870374</v>
      </c>
      <c r="P637" s="57">
        <v>46307.447511574072</v>
      </c>
      <c r="Q637">
        <v>69408038</v>
      </c>
      <c r="S637">
        <v>141114228430</v>
      </c>
      <c r="T637" t="s">
        <v>5132</v>
      </c>
      <c r="U637" t="s">
        <v>5133</v>
      </c>
      <c r="V637" t="s">
        <v>5134</v>
      </c>
      <c r="Z637">
        <v>110.3717336</v>
      </c>
      <c r="AA637">
        <v>-7.8306649000000004</v>
      </c>
      <c r="AB637" t="s">
        <v>5135</v>
      </c>
      <c r="AC637" t="s">
        <v>235</v>
      </c>
      <c r="AL637" t="s">
        <v>217</v>
      </c>
      <c r="AM637" t="s">
        <v>5136</v>
      </c>
      <c r="AN637" t="s">
        <v>6</v>
      </c>
      <c r="AO637" s="57">
        <v>46305.725659722222</v>
      </c>
      <c r="AP637" s="57">
        <v>46306.625</v>
      </c>
      <c r="AR637" t="s">
        <v>218</v>
      </c>
      <c r="AS637" t="s">
        <v>219</v>
      </c>
      <c r="AT637" t="s">
        <v>230</v>
      </c>
      <c r="AU637">
        <v>20261012</v>
      </c>
      <c r="AV637" t="s">
        <v>221</v>
      </c>
      <c r="AW637" t="s">
        <v>2048</v>
      </c>
      <c r="AX637" t="s">
        <v>222</v>
      </c>
      <c r="BA637" s="57">
        <v>46306.625</v>
      </c>
      <c r="BB637" t="s">
        <v>5136</v>
      </c>
      <c r="BC637">
        <v>2026</v>
      </c>
      <c r="BD637">
        <v>10</v>
      </c>
      <c r="BE637">
        <v>12</v>
      </c>
      <c r="BF637" s="6">
        <f t="shared" si="27"/>
        <v>46307</v>
      </c>
      <c r="BG637">
        <f t="shared" si="28"/>
        <v>0.375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1002632278</v>
      </c>
      <c r="C638">
        <v>3</v>
      </c>
      <c r="D638" t="s">
        <v>59</v>
      </c>
      <c r="E638">
        <v>4</v>
      </c>
      <c r="F638" t="s">
        <v>544</v>
      </c>
      <c r="G638" t="s">
        <v>564</v>
      </c>
      <c r="H638" t="s">
        <v>1788</v>
      </c>
      <c r="I638" t="s">
        <v>212</v>
      </c>
      <c r="J638" t="s">
        <v>213</v>
      </c>
      <c r="K638" t="s">
        <v>149</v>
      </c>
      <c r="M638" t="s">
        <v>76</v>
      </c>
      <c r="N638" t="s">
        <v>215</v>
      </c>
      <c r="O638" s="57">
        <v>46307.423888888887</v>
      </c>
      <c r="P638" s="57">
        <v>46309.450115740743</v>
      </c>
      <c r="Q638">
        <v>69408430</v>
      </c>
      <c r="S638">
        <v>141114228819</v>
      </c>
      <c r="T638" t="s">
        <v>5970</v>
      </c>
      <c r="U638" t="s">
        <v>5971</v>
      </c>
      <c r="V638" t="s">
        <v>6667</v>
      </c>
      <c r="Z638">
        <v>110.3938132</v>
      </c>
      <c r="AA638">
        <v>-7.8312825000000004</v>
      </c>
      <c r="AB638" t="s">
        <v>5972</v>
      </c>
      <c r="AC638" t="s">
        <v>283</v>
      </c>
      <c r="AL638" t="s">
        <v>217</v>
      </c>
      <c r="AM638" t="s">
        <v>6668</v>
      </c>
      <c r="AN638" t="s">
        <v>6</v>
      </c>
      <c r="AO638" s="57">
        <v>46366.434120370373</v>
      </c>
      <c r="AP638" s="57">
        <v>46310.333333333336</v>
      </c>
      <c r="AR638" t="s">
        <v>218</v>
      </c>
      <c r="AS638" t="s">
        <v>219</v>
      </c>
      <c r="AT638" t="s">
        <v>230</v>
      </c>
      <c r="AU638">
        <v>20261014</v>
      </c>
      <c r="AV638" t="s">
        <v>221</v>
      </c>
      <c r="AW638" t="s">
        <v>540</v>
      </c>
      <c r="AX638" t="s">
        <v>222</v>
      </c>
      <c r="BA638" s="57">
        <v>46310.333333333336</v>
      </c>
      <c r="BB638" t="s">
        <v>6668</v>
      </c>
      <c r="BC638">
        <v>2026</v>
      </c>
      <c r="BD638">
        <v>10</v>
      </c>
      <c r="BE638">
        <v>14</v>
      </c>
      <c r="BF638" s="6">
        <f t="shared" si="27"/>
        <v>46309</v>
      </c>
      <c r="BG638">
        <f t="shared" si="28"/>
        <v>-1.3333333333357587</v>
      </c>
      <c r="BH638" t="str">
        <f t="shared" si="29"/>
        <v>COMPLY</v>
      </c>
      <c r="BI638" t="e">
        <f>VLOOKUP(H638,Sheet2!$A$1:$B$270,2,FALSE)</f>
        <v>#N/A</v>
      </c>
    </row>
    <row r="639" spans="1:61">
      <c r="A639">
        <v>638</v>
      </c>
      <c r="B639">
        <v>1002633738</v>
      </c>
      <c r="C639">
        <v>3</v>
      </c>
      <c r="D639" t="s">
        <v>59</v>
      </c>
      <c r="E639">
        <v>4</v>
      </c>
      <c r="F639" t="s">
        <v>544</v>
      </c>
      <c r="G639" t="s">
        <v>564</v>
      </c>
      <c r="H639" t="s">
        <v>1788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46307.719895833332</v>
      </c>
      <c r="P639" s="57">
        <v>46308.693842592591</v>
      </c>
      <c r="Q639">
        <v>69408949</v>
      </c>
      <c r="S639">
        <v>141114228840</v>
      </c>
      <c r="T639" t="s">
        <v>5958</v>
      </c>
      <c r="U639" t="s">
        <v>5963</v>
      </c>
      <c r="V639" t="s">
        <v>5964</v>
      </c>
      <c r="Z639">
        <v>110.3866</v>
      </c>
      <c r="AA639">
        <v>-7.8152999999999997</v>
      </c>
      <c r="AB639" t="s">
        <v>5965</v>
      </c>
      <c r="AC639" t="s">
        <v>235</v>
      </c>
      <c r="AL639" t="s">
        <v>217</v>
      </c>
      <c r="AM639" t="s">
        <v>5966</v>
      </c>
      <c r="AN639" t="s">
        <v>6</v>
      </c>
      <c r="AO639" s="57">
        <v>46366.726111111115</v>
      </c>
      <c r="AP639" s="57">
        <v>46308.625</v>
      </c>
      <c r="AR639" t="s">
        <v>218</v>
      </c>
      <c r="AS639" t="s">
        <v>219</v>
      </c>
      <c r="AT639" t="s">
        <v>230</v>
      </c>
      <c r="AU639">
        <v>20261013</v>
      </c>
      <c r="AV639" t="s">
        <v>221</v>
      </c>
      <c r="AW639" t="s">
        <v>881</v>
      </c>
      <c r="AX639" t="s">
        <v>222</v>
      </c>
      <c r="BA639" s="57">
        <v>46308.625</v>
      </c>
      <c r="BB639" t="s">
        <v>5966</v>
      </c>
      <c r="BC639">
        <v>2026</v>
      </c>
      <c r="BD639">
        <v>10</v>
      </c>
      <c r="BE639">
        <v>13</v>
      </c>
      <c r="BF639" s="6">
        <f t="shared" si="27"/>
        <v>46308</v>
      </c>
      <c r="BG639">
        <f t="shared" si="28"/>
        <v>-0.625</v>
      </c>
      <c r="BH639" t="str">
        <f t="shared" si="29"/>
        <v>COMPLY</v>
      </c>
      <c r="BI639" t="e">
        <f>VLOOKUP(H639,Sheet2!$A$1:$B$270,2,FALSE)</f>
        <v>#N/A</v>
      </c>
    </row>
    <row r="640" spans="1:61">
      <c r="A640">
        <v>639</v>
      </c>
      <c r="B640">
        <v>1002635089</v>
      </c>
      <c r="C640">
        <v>3</v>
      </c>
      <c r="D640" t="s">
        <v>59</v>
      </c>
      <c r="E640">
        <v>4</v>
      </c>
      <c r="F640" t="s">
        <v>544</v>
      </c>
      <c r="G640" t="s">
        <v>564</v>
      </c>
      <c r="H640" t="s">
        <v>1788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46308.576909722222</v>
      </c>
      <c r="P640" s="57">
        <v>46309.248541666668</v>
      </c>
      <c r="Q640">
        <v>69408308</v>
      </c>
      <c r="S640">
        <v>141114228838</v>
      </c>
      <c r="T640" t="s">
        <v>5958</v>
      </c>
      <c r="U640" t="s">
        <v>5967</v>
      </c>
      <c r="V640" t="s">
        <v>5968</v>
      </c>
      <c r="Z640">
        <v>110.387879556874</v>
      </c>
      <c r="AA640">
        <v>-7.80629669146483</v>
      </c>
      <c r="AB640" t="s">
        <v>5961</v>
      </c>
      <c r="AC640" t="s">
        <v>283</v>
      </c>
      <c r="AL640" t="s">
        <v>217</v>
      </c>
      <c r="AM640" t="s">
        <v>5969</v>
      </c>
      <c r="AN640" t="s">
        <v>6</v>
      </c>
      <c r="AO640" t="s">
        <v>5769</v>
      </c>
      <c r="AR640" t="s">
        <v>218</v>
      </c>
      <c r="AS640" t="s">
        <v>219</v>
      </c>
      <c r="AT640" t="s">
        <v>230</v>
      </c>
      <c r="AU640">
        <v>20261014</v>
      </c>
      <c r="AV640" t="s">
        <v>221</v>
      </c>
      <c r="AW640" t="s">
        <v>540</v>
      </c>
      <c r="AX640" t="s">
        <v>222</v>
      </c>
      <c r="BA640" s="57">
        <v>46308.291666666664</v>
      </c>
      <c r="BB640" t="s">
        <v>5969</v>
      </c>
      <c r="BC640">
        <v>2026</v>
      </c>
      <c r="BD640">
        <v>10</v>
      </c>
      <c r="BE640">
        <v>14</v>
      </c>
      <c r="BF640" s="6">
        <f t="shared" si="27"/>
        <v>46309</v>
      </c>
      <c r="BG640">
        <f t="shared" si="28"/>
        <v>0.70833333333575865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1002637851</v>
      </c>
      <c r="C641">
        <v>3</v>
      </c>
      <c r="D641" t="s">
        <v>59</v>
      </c>
      <c r="E641">
        <v>4</v>
      </c>
      <c r="F641" t="s">
        <v>544</v>
      </c>
      <c r="G641" t="s">
        <v>564</v>
      </c>
      <c r="H641" t="s">
        <v>1788</v>
      </c>
      <c r="I641" t="s">
        <v>212</v>
      </c>
      <c r="J641" t="s">
        <v>213</v>
      </c>
      <c r="K641" t="s">
        <v>149</v>
      </c>
      <c r="M641" t="s">
        <v>76</v>
      </c>
      <c r="N641" t="s">
        <v>215</v>
      </c>
      <c r="O641" s="57">
        <v>46310.400266203702</v>
      </c>
      <c r="P641" s="57">
        <v>46310.510162037041</v>
      </c>
      <c r="Q641">
        <v>69409824</v>
      </c>
      <c r="S641">
        <v>141114228865</v>
      </c>
      <c r="T641" t="s">
        <v>6993</v>
      </c>
      <c r="U641" t="s">
        <v>7573</v>
      </c>
      <c r="V641" t="s">
        <v>7574</v>
      </c>
      <c r="Z641">
        <v>110.38386199999999</v>
      </c>
      <c r="AA641">
        <v>-7.8427100000000003</v>
      </c>
      <c r="AB641" t="s">
        <v>6996</v>
      </c>
      <c r="AC641" t="s">
        <v>283</v>
      </c>
      <c r="AL641" t="s">
        <v>217</v>
      </c>
      <c r="AM641" t="s">
        <v>7575</v>
      </c>
      <c r="AN641" t="s">
        <v>6</v>
      </c>
      <c r="AO641" t="s">
        <v>7421</v>
      </c>
      <c r="AR641" t="s">
        <v>218</v>
      </c>
      <c r="AS641" t="s">
        <v>219</v>
      </c>
      <c r="AT641" t="s">
        <v>230</v>
      </c>
      <c r="AU641">
        <v>20261015</v>
      </c>
      <c r="AV641" t="s">
        <v>221</v>
      </c>
      <c r="AW641" t="s">
        <v>539</v>
      </c>
      <c r="AX641" t="s">
        <v>222</v>
      </c>
      <c r="BA641" s="57">
        <v>46310.291666666664</v>
      </c>
      <c r="BB641" t="s">
        <v>7575</v>
      </c>
      <c r="BC641">
        <v>2026</v>
      </c>
      <c r="BD641">
        <v>10</v>
      </c>
      <c r="BE641">
        <v>15</v>
      </c>
      <c r="BF641" s="6">
        <f t="shared" si="27"/>
        <v>46310</v>
      </c>
      <c r="BG641">
        <f t="shared" si="28"/>
        <v>-0.29166666666424135</v>
      </c>
      <c r="BH641" t="str">
        <f t="shared" si="29"/>
        <v>COMPLY</v>
      </c>
      <c r="BI641" t="e">
        <f>VLOOKUP(H641,Sheet2!$A$1:$B$270,2,FALSE)</f>
        <v>#N/A</v>
      </c>
    </row>
    <row r="642" spans="1:61">
      <c r="A642">
        <v>641</v>
      </c>
      <c r="B642">
        <v>1002641487</v>
      </c>
      <c r="C642">
        <v>3</v>
      </c>
      <c r="D642" t="s">
        <v>59</v>
      </c>
      <c r="E642">
        <v>4</v>
      </c>
      <c r="F642" t="s">
        <v>544</v>
      </c>
      <c r="G642" t="s">
        <v>564</v>
      </c>
      <c r="H642" t="s">
        <v>1788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46312.635300925926</v>
      </c>
      <c r="P642" s="57">
        <v>46312.669594907406</v>
      </c>
      <c r="Q642">
        <v>69411223</v>
      </c>
      <c r="S642">
        <v>141114228884</v>
      </c>
      <c r="T642" t="s">
        <v>8425</v>
      </c>
      <c r="U642" t="s">
        <v>8448</v>
      </c>
      <c r="V642" t="s">
        <v>8449</v>
      </c>
      <c r="Z642">
        <v>110.344879666967</v>
      </c>
      <c r="AA642">
        <v>-7.8008455337713496</v>
      </c>
      <c r="AB642" t="s">
        <v>8428</v>
      </c>
      <c r="AC642" t="s">
        <v>283</v>
      </c>
      <c r="AL642" t="s">
        <v>217</v>
      </c>
      <c r="AM642" t="s">
        <v>8450</v>
      </c>
      <c r="AN642" t="s">
        <v>6</v>
      </c>
      <c r="AO642" t="s">
        <v>8451</v>
      </c>
      <c r="AR642" t="s">
        <v>218</v>
      </c>
      <c r="AS642" t="s">
        <v>219</v>
      </c>
      <c r="AT642" t="s">
        <v>230</v>
      </c>
      <c r="AU642">
        <v>20261017</v>
      </c>
      <c r="AV642" t="s">
        <v>221</v>
      </c>
      <c r="AW642" t="s">
        <v>3535</v>
      </c>
      <c r="AX642" t="s">
        <v>222</v>
      </c>
      <c r="BA642" s="57">
        <v>46312.291666666664</v>
      </c>
      <c r="BB642" t="s">
        <v>8450</v>
      </c>
      <c r="BC642">
        <v>2026</v>
      </c>
      <c r="BD642">
        <v>10</v>
      </c>
      <c r="BE642">
        <v>17</v>
      </c>
      <c r="BF642" s="6">
        <f t="shared" ref="BF642:BF705" si="30">DATE(BC642,BD642,BE642)</f>
        <v>46312</v>
      </c>
      <c r="BG642">
        <f t="shared" ref="BG642:BG705" si="31">BF642-BA642</f>
        <v>-0.29166666666424135</v>
      </c>
      <c r="BH642" t="str">
        <f t="shared" ref="BH642:BH705" si="32">IF(BG642=1,"COMPLY",IF(BG642&lt;1,"COMPLY","NOT COMPLY"))</f>
        <v>COMPLY</v>
      </c>
      <c r="BI642" t="e">
        <f>VLOOKUP(H642,Sheet2!$A$1:$B$270,2,FALSE)</f>
        <v>#N/A</v>
      </c>
    </row>
    <row r="643" spans="1:61">
      <c r="A643">
        <v>642</v>
      </c>
      <c r="B643">
        <v>1002645434</v>
      </c>
      <c r="C643">
        <v>3</v>
      </c>
      <c r="D643" t="s">
        <v>59</v>
      </c>
      <c r="E643">
        <v>4</v>
      </c>
      <c r="F643" t="s">
        <v>544</v>
      </c>
      <c r="G643" t="s">
        <v>564</v>
      </c>
      <c r="H643" t="s">
        <v>1788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46315.554745370369</v>
      </c>
      <c r="P643" s="57">
        <v>46315.697557870371</v>
      </c>
      <c r="Q643">
        <v>69413787</v>
      </c>
      <c r="S643">
        <v>141114228916</v>
      </c>
      <c r="T643" t="s">
        <v>10309</v>
      </c>
      <c r="U643" t="s">
        <v>10310</v>
      </c>
      <c r="V643" t="s">
        <v>10311</v>
      </c>
      <c r="Z643">
        <v>110.3730475</v>
      </c>
      <c r="AA643">
        <v>-7.8077098999999999</v>
      </c>
      <c r="AB643" t="s">
        <v>10312</v>
      </c>
      <c r="AC643" t="s">
        <v>235</v>
      </c>
      <c r="AL643" t="s">
        <v>217</v>
      </c>
      <c r="AM643" t="s">
        <v>10313</v>
      </c>
      <c r="AN643" t="s">
        <v>6</v>
      </c>
      <c r="AO643" t="s">
        <v>10192</v>
      </c>
      <c r="AP643" s="57">
        <v>46317.333333333336</v>
      </c>
      <c r="AR643" t="s">
        <v>218</v>
      </c>
      <c r="AS643" t="s">
        <v>219</v>
      </c>
      <c r="AT643" t="s">
        <v>230</v>
      </c>
      <c r="AU643">
        <v>20261020</v>
      </c>
      <c r="AV643" t="s">
        <v>221</v>
      </c>
      <c r="AW643" t="s">
        <v>1767</v>
      </c>
      <c r="AX643" t="s">
        <v>222</v>
      </c>
      <c r="BA643" s="57">
        <v>46317.333333333336</v>
      </c>
      <c r="BB643" t="s">
        <v>10313</v>
      </c>
      <c r="BC643">
        <v>2026</v>
      </c>
      <c r="BD643">
        <v>10</v>
      </c>
      <c r="BE643">
        <v>20</v>
      </c>
      <c r="BF643" s="6">
        <f t="shared" si="30"/>
        <v>46315</v>
      </c>
      <c r="BG643">
        <f t="shared" si="31"/>
        <v>-2.3333333333357587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643</v>
      </c>
      <c r="B644">
        <v>1002641588</v>
      </c>
      <c r="C644">
        <v>3</v>
      </c>
      <c r="D644" t="s">
        <v>59</v>
      </c>
      <c r="E644">
        <v>4</v>
      </c>
      <c r="F644" t="s">
        <v>544</v>
      </c>
      <c r="G644" t="s">
        <v>564</v>
      </c>
      <c r="H644" t="s">
        <v>1788</v>
      </c>
      <c r="I644" t="s">
        <v>212</v>
      </c>
      <c r="J644" t="s">
        <v>213</v>
      </c>
      <c r="K644" t="s">
        <v>149</v>
      </c>
      <c r="L644" t="s">
        <v>214</v>
      </c>
      <c r="M644" t="s">
        <v>839</v>
      </c>
      <c r="N644" t="s">
        <v>215</v>
      </c>
      <c r="O644" s="57">
        <v>46312.703865740739</v>
      </c>
      <c r="P644" s="57">
        <v>46315.4377662037</v>
      </c>
      <c r="Q644">
        <v>69412211</v>
      </c>
      <c r="S644">
        <v>141114228541</v>
      </c>
      <c r="T644" t="s">
        <v>8452</v>
      </c>
      <c r="U644" t="s">
        <v>8453</v>
      </c>
      <c r="V644" t="s">
        <v>8454</v>
      </c>
      <c r="Z644">
        <v>110.357485</v>
      </c>
      <c r="AA644">
        <v>-7.828646</v>
      </c>
      <c r="AB644" t="s">
        <v>8455</v>
      </c>
      <c r="AC644" t="s">
        <v>235</v>
      </c>
      <c r="AL644" t="s">
        <v>217</v>
      </c>
      <c r="AM644" t="s">
        <v>7623</v>
      </c>
      <c r="AN644" t="s">
        <v>6</v>
      </c>
      <c r="AO644" t="s">
        <v>8456</v>
      </c>
      <c r="AP644" s="57">
        <v>46314.333333333336</v>
      </c>
      <c r="AQ644" t="s">
        <v>838</v>
      </c>
      <c r="AR644" t="s">
        <v>840</v>
      </c>
      <c r="AS644" t="s">
        <v>219</v>
      </c>
      <c r="AT644" t="s">
        <v>230</v>
      </c>
      <c r="AV644" t="s">
        <v>9595</v>
      </c>
      <c r="AW644" t="s">
        <v>878</v>
      </c>
      <c r="AX644" t="s">
        <v>222</v>
      </c>
      <c r="BA644" s="57">
        <v>46314.333333333336</v>
      </c>
      <c r="BB644" t="s">
        <v>7623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:61">
      <c r="A645">
        <v>644</v>
      </c>
      <c r="B645">
        <v>1002619759</v>
      </c>
      <c r="C645">
        <v>3</v>
      </c>
      <c r="D645" t="s">
        <v>59</v>
      </c>
      <c r="E645">
        <v>4</v>
      </c>
      <c r="F645" t="s">
        <v>544</v>
      </c>
      <c r="G645" t="s">
        <v>564</v>
      </c>
      <c r="H645" t="s">
        <v>1788</v>
      </c>
      <c r="I645" t="s">
        <v>212</v>
      </c>
      <c r="J645" t="s">
        <v>213</v>
      </c>
      <c r="K645" t="s">
        <v>149</v>
      </c>
      <c r="M645" t="s">
        <v>279</v>
      </c>
      <c r="N645" t="s">
        <v>563</v>
      </c>
      <c r="O645" s="57">
        <v>46297.55773148148</v>
      </c>
      <c r="P645" s="57">
        <v>46301.613680555558</v>
      </c>
      <c r="Q645">
        <v>66525052</v>
      </c>
      <c r="S645">
        <v>141114228716</v>
      </c>
      <c r="T645" t="s">
        <v>1652</v>
      </c>
      <c r="U645" t="s">
        <v>1807</v>
      </c>
      <c r="V645" t="s">
        <v>2670</v>
      </c>
      <c r="Z645">
        <v>110.3846544</v>
      </c>
      <c r="AA645">
        <v>-7.7162696999999998</v>
      </c>
      <c r="AB645" t="s">
        <v>1808</v>
      </c>
      <c r="AC645" t="s">
        <v>225</v>
      </c>
      <c r="AL645" t="s">
        <v>217</v>
      </c>
      <c r="AM645" t="s">
        <v>2671</v>
      </c>
      <c r="AN645" t="s">
        <v>6</v>
      </c>
      <c r="AO645" s="57">
        <v>46063.559317129628</v>
      </c>
      <c r="AP645" s="57">
        <v>46302.333333333336</v>
      </c>
      <c r="AR645" t="s">
        <v>239</v>
      </c>
      <c r="AS645" t="s">
        <v>219</v>
      </c>
      <c r="AT645" t="s">
        <v>230</v>
      </c>
      <c r="AV645" t="s">
        <v>1712</v>
      </c>
      <c r="AW645" t="s">
        <v>1473</v>
      </c>
      <c r="AX645" t="s">
        <v>222</v>
      </c>
      <c r="BA645" s="57">
        <v>46302.333333333336</v>
      </c>
      <c r="BB645" t="s">
        <v>2671</v>
      </c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:61">
      <c r="A646">
        <v>645</v>
      </c>
      <c r="B646">
        <v>1002640114</v>
      </c>
      <c r="C646">
        <v>3</v>
      </c>
      <c r="D646" t="s">
        <v>59</v>
      </c>
      <c r="E646">
        <v>4</v>
      </c>
      <c r="F646" t="s">
        <v>544</v>
      </c>
      <c r="G646" t="s">
        <v>564</v>
      </c>
      <c r="H646" t="s">
        <v>1788</v>
      </c>
      <c r="I646" t="s">
        <v>212</v>
      </c>
      <c r="J646" t="s">
        <v>213</v>
      </c>
      <c r="K646" t="s">
        <v>149</v>
      </c>
      <c r="L646" t="s">
        <v>214</v>
      </c>
      <c r="M646" t="s">
        <v>1918</v>
      </c>
      <c r="N646" t="s">
        <v>215</v>
      </c>
      <c r="O646" s="57">
        <v>46311.555335648147</v>
      </c>
      <c r="P646" s="57">
        <v>46314.589803240742</v>
      </c>
      <c r="Q646">
        <v>69411473</v>
      </c>
      <c r="S646">
        <v>141114228875</v>
      </c>
      <c r="T646" t="s">
        <v>8457</v>
      </c>
      <c r="U646" t="s">
        <v>8458</v>
      </c>
      <c r="V646" t="s">
        <v>8459</v>
      </c>
      <c r="Z646">
        <v>110.387495</v>
      </c>
      <c r="AA646">
        <v>-7.8220200000000002</v>
      </c>
      <c r="AB646" t="s">
        <v>8460</v>
      </c>
      <c r="AC646" t="s">
        <v>235</v>
      </c>
      <c r="AL646" t="s">
        <v>217</v>
      </c>
      <c r="AM646" t="s">
        <v>8461</v>
      </c>
      <c r="AN646" t="s">
        <v>6</v>
      </c>
      <c r="AO646" t="s">
        <v>7985</v>
      </c>
      <c r="AP646" s="57">
        <v>46312.458333333336</v>
      </c>
      <c r="AQ646" t="s">
        <v>841</v>
      </c>
      <c r="AR646" t="s">
        <v>12</v>
      </c>
      <c r="AS646" t="s">
        <v>219</v>
      </c>
      <c r="AT646" t="s">
        <v>230</v>
      </c>
      <c r="AV646" t="s">
        <v>1626</v>
      </c>
      <c r="AW646" t="s">
        <v>877</v>
      </c>
      <c r="AX646" t="s">
        <v>222</v>
      </c>
      <c r="BA646" s="57">
        <v>46312.458333333336</v>
      </c>
      <c r="BB646" t="s">
        <v>8461</v>
      </c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:61">
      <c r="A647">
        <v>646</v>
      </c>
      <c r="B647">
        <v>1002622415</v>
      </c>
      <c r="C647">
        <v>3</v>
      </c>
      <c r="D647" t="s">
        <v>55</v>
      </c>
      <c r="E647">
        <v>5</v>
      </c>
      <c r="F647" t="s">
        <v>227</v>
      </c>
      <c r="G647" t="s">
        <v>121</v>
      </c>
      <c r="H647" t="s">
        <v>480</v>
      </c>
      <c r="I647" t="s">
        <v>212</v>
      </c>
      <c r="J647" t="s">
        <v>213</v>
      </c>
      <c r="K647" t="s">
        <v>149</v>
      </c>
      <c r="M647" t="s">
        <v>1400</v>
      </c>
      <c r="N647" t="s">
        <v>215</v>
      </c>
      <c r="O647" s="57">
        <v>46300.55909722222</v>
      </c>
      <c r="P647" s="57">
        <v>46308.682349537034</v>
      </c>
      <c r="Q647">
        <v>69404338</v>
      </c>
      <c r="S647">
        <v>152439202415</v>
      </c>
      <c r="T647" t="s">
        <v>2672</v>
      </c>
      <c r="U647" t="s">
        <v>2673</v>
      </c>
      <c r="V647" t="s">
        <v>2674</v>
      </c>
      <c r="Z647">
        <v>112.906099</v>
      </c>
      <c r="AA647">
        <v>-6.8949543999999996</v>
      </c>
      <c r="AB647" t="s">
        <v>2675</v>
      </c>
      <c r="AC647" t="s">
        <v>284</v>
      </c>
      <c r="AL647" t="s">
        <v>217</v>
      </c>
      <c r="AM647" t="s">
        <v>2676</v>
      </c>
      <c r="AN647" t="s">
        <v>6</v>
      </c>
      <c r="AO647" s="57">
        <v>46152.569618055553</v>
      </c>
      <c r="AP647" s="57">
        <v>46301.458333333336</v>
      </c>
      <c r="AR647" t="s">
        <v>14</v>
      </c>
      <c r="AS647" t="s">
        <v>219</v>
      </c>
      <c r="AT647" t="s">
        <v>230</v>
      </c>
      <c r="AV647" t="s">
        <v>6673</v>
      </c>
      <c r="AW647" t="s">
        <v>540</v>
      </c>
      <c r="AX647" t="s">
        <v>222</v>
      </c>
      <c r="BA647" s="57">
        <v>46301.458333333336</v>
      </c>
      <c r="BB647" t="s">
        <v>2676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str">
        <f>VLOOKUP(H647,Sheet2!$A$1:$B$270,2,FALSE)</f>
        <v>MADURA</v>
      </c>
    </row>
    <row r="648" spans="1:61">
      <c r="A648">
        <v>647</v>
      </c>
      <c r="B648">
        <v>1002629511</v>
      </c>
      <c r="C648">
        <v>3</v>
      </c>
      <c r="D648" t="s">
        <v>55</v>
      </c>
      <c r="E648">
        <v>5</v>
      </c>
      <c r="F648" t="s">
        <v>227</v>
      </c>
      <c r="G648" t="s">
        <v>121</v>
      </c>
      <c r="H648" t="s">
        <v>480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46304.490324074075</v>
      </c>
      <c r="P648" s="57">
        <v>46305.730023148149</v>
      </c>
      <c r="Q648">
        <v>69407261</v>
      </c>
      <c r="S648">
        <v>152439202611</v>
      </c>
      <c r="T648" t="s">
        <v>5137</v>
      </c>
      <c r="U648" t="s">
        <v>5138</v>
      </c>
      <c r="V648" t="s">
        <v>5139</v>
      </c>
      <c r="Z648">
        <v>112.903994</v>
      </c>
      <c r="AA648">
        <v>-6.8948577999999996</v>
      </c>
      <c r="AB648" t="s">
        <v>5140</v>
      </c>
      <c r="AC648" t="s">
        <v>229</v>
      </c>
      <c r="AL648" t="s">
        <v>217</v>
      </c>
      <c r="AM648" t="s">
        <v>5141</v>
      </c>
      <c r="AN648" t="s">
        <v>6</v>
      </c>
      <c r="AO648" s="57">
        <v>46275.496678240743</v>
      </c>
      <c r="AP648" s="57">
        <v>46305.458333333336</v>
      </c>
      <c r="AR648" t="s">
        <v>218</v>
      </c>
      <c r="AS648" t="s">
        <v>219</v>
      </c>
      <c r="AT648" t="s">
        <v>230</v>
      </c>
      <c r="AU648">
        <v>20261010</v>
      </c>
      <c r="AV648" t="s">
        <v>221</v>
      </c>
      <c r="AW648" t="s">
        <v>539</v>
      </c>
      <c r="AX648" t="s">
        <v>222</v>
      </c>
      <c r="BA648" s="57">
        <v>46305.458333333336</v>
      </c>
      <c r="BB648" t="s">
        <v>5141</v>
      </c>
      <c r="BC648">
        <v>2026</v>
      </c>
      <c r="BD648">
        <v>10</v>
      </c>
      <c r="BE648">
        <v>10</v>
      </c>
      <c r="BF648" s="6">
        <f t="shared" si="30"/>
        <v>46305</v>
      </c>
      <c r="BG648">
        <f t="shared" si="31"/>
        <v>-0.45833333333575865</v>
      </c>
      <c r="BH648" t="str">
        <f t="shared" si="32"/>
        <v>COMPLY</v>
      </c>
      <c r="BI648" t="str">
        <f>VLOOKUP(H648,Sheet2!$A$1:$B$270,2,FALSE)</f>
        <v>MADURA</v>
      </c>
    </row>
    <row r="649" spans="1:61">
      <c r="A649">
        <v>648</v>
      </c>
      <c r="B649">
        <v>1002630165</v>
      </c>
      <c r="C649">
        <v>3</v>
      </c>
      <c r="D649" t="s">
        <v>55</v>
      </c>
      <c r="E649">
        <v>5</v>
      </c>
      <c r="F649" t="s">
        <v>227</v>
      </c>
      <c r="G649" t="s">
        <v>121</v>
      </c>
      <c r="H649" t="s">
        <v>480</v>
      </c>
      <c r="I649" t="s">
        <v>212</v>
      </c>
      <c r="J649" t="s">
        <v>213</v>
      </c>
      <c r="K649" t="s">
        <v>149</v>
      </c>
      <c r="M649" t="s">
        <v>76</v>
      </c>
      <c r="N649" t="s">
        <v>215</v>
      </c>
      <c r="O649" s="57">
        <v>46304.645173611112</v>
      </c>
      <c r="P649" s="57">
        <v>46305.62127314815</v>
      </c>
      <c r="Q649">
        <v>69407529</v>
      </c>
      <c r="S649">
        <v>152439202716</v>
      </c>
      <c r="T649" t="s">
        <v>5142</v>
      </c>
      <c r="U649" t="s">
        <v>5143</v>
      </c>
      <c r="V649" t="s">
        <v>5144</v>
      </c>
      <c r="Z649">
        <v>112.885705</v>
      </c>
      <c r="AA649">
        <v>-6.9727617000000004</v>
      </c>
      <c r="AB649" t="s">
        <v>5145</v>
      </c>
      <c r="AC649" t="s">
        <v>284</v>
      </c>
      <c r="AL649" t="s">
        <v>217</v>
      </c>
      <c r="AM649" t="s">
        <v>5146</v>
      </c>
      <c r="AN649" t="s">
        <v>6</v>
      </c>
      <c r="AO649" s="57">
        <v>46275.653252314813</v>
      </c>
      <c r="AP649" s="57">
        <v>46305.625</v>
      </c>
      <c r="AR649" t="s">
        <v>218</v>
      </c>
      <c r="AS649" t="s">
        <v>219</v>
      </c>
      <c r="AT649" t="s">
        <v>230</v>
      </c>
      <c r="AU649">
        <v>20261010</v>
      </c>
      <c r="AV649" t="s">
        <v>221</v>
      </c>
      <c r="AW649" t="s">
        <v>540</v>
      </c>
      <c r="AX649" t="s">
        <v>222</v>
      </c>
      <c r="BA649" s="57">
        <v>46305.625</v>
      </c>
      <c r="BB649" t="s">
        <v>5146</v>
      </c>
      <c r="BC649">
        <v>2026</v>
      </c>
      <c r="BD649">
        <v>10</v>
      </c>
      <c r="BE649">
        <v>10</v>
      </c>
      <c r="BF649" s="6">
        <f t="shared" si="30"/>
        <v>46305</v>
      </c>
      <c r="BG649">
        <f t="shared" si="31"/>
        <v>-0.625</v>
      </c>
      <c r="BH649" t="str">
        <f t="shared" si="32"/>
        <v>COMPLY</v>
      </c>
      <c r="BI649" t="str">
        <f>VLOOKUP(H649,Sheet2!$A$1:$B$270,2,FALSE)</f>
        <v>MADURA</v>
      </c>
    </row>
    <row r="650" spans="1:61">
      <c r="A650">
        <v>649</v>
      </c>
      <c r="B650">
        <v>1002635615</v>
      </c>
      <c r="C650">
        <v>3</v>
      </c>
      <c r="D650" t="s">
        <v>55</v>
      </c>
      <c r="E650">
        <v>5</v>
      </c>
      <c r="F650" t="s">
        <v>227</v>
      </c>
      <c r="G650" t="s">
        <v>121</v>
      </c>
      <c r="H650" t="s">
        <v>480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46308.682349537034</v>
      </c>
      <c r="P650" s="57">
        <v>46308.77070601852</v>
      </c>
      <c r="Q650">
        <v>69404338</v>
      </c>
      <c r="S650">
        <v>152439202839</v>
      </c>
      <c r="T650" t="s">
        <v>2672</v>
      </c>
      <c r="U650" t="s">
        <v>6669</v>
      </c>
      <c r="V650" t="s">
        <v>6670</v>
      </c>
      <c r="Z650">
        <v>112.909524203101</v>
      </c>
      <c r="AA650">
        <v>-6.89477908661169</v>
      </c>
      <c r="AB650" t="s">
        <v>2675</v>
      </c>
      <c r="AC650" t="s">
        <v>284</v>
      </c>
      <c r="AL650" t="s">
        <v>217</v>
      </c>
      <c r="AM650" t="s">
        <v>6671</v>
      </c>
      <c r="AN650" t="s">
        <v>6</v>
      </c>
      <c r="AO650" t="s">
        <v>6672</v>
      </c>
      <c r="AR650" t="s">
        <v>218</v>
      </c>
      <c r="AS650" t="s">
        <v>219</v>
      </c>
      <c r="AT650" t="s">
        <v>230</v>
      </c>
      <c r="AU650">
        <v>20261013</v>
      </c>
      <c r="AV650" t="s">
        <v>221</v>
      </c>
      <c r="AW650" t="s">
        <v>861</v>
      </c>
      <c r="AX650" t="s">
        <v>222</v>
      </c>
      <c r="BA650" s="57">
        <v>46308.291666666664</v>
      </c>
      <c r="BB650" t="s">
        <v>6671</v>
      </c>
      <c r="BC650">
        <v>2026</v>
      </c>
      <c r="BD650">
        <v>10</v>
      </c>
      <c r="BE650">
        <v>13</v>
      </c>
      <c r="BF650" s="6">
        <f t="shared" si="30"/>
        <v>46308</v>
      </c>
      <c r="BG650">
        <f t="shared" si="31"/>
        <v>-0.29166666666424135</v>
      </c>
      <c r="BH650" t="str">
        <f t="shared" si="32"/>
        <v>COMPLY</v>
      </c>
      <c r="BI650" t="str">
        <f>VLOOKUP(H650,Sheet2!$A$1:$B$270,2,FALSE)</f>
        <v>MADURA</v>
      </c>
    </row>
    <row r="651" spans="1:61">
      <c r="A651">
        <v>650</v>
      </c>
      <c r="B651">
        <v>1002625032</v>
      </c>
      <c r="C651">
        <v>3</v>
      </c>
      <c r="D651" t="s">
        <v>55</v>
      </c>
      <c r="E651">
        <v>5</v>
      </c>
      <c r="F651" t="s">
        <v>227</v>
      </c>
      <c r="G651" t="s">
        <v>121</v>
      </c>
      <c r="H651" t="s">
        <v>375</v>
      </c>
      <c r="I651" t="s">
        <v>212</v>
      </c>
      <c r="J651" t="s">
        <v>213</v>
      </c>
      <c r="K651" t="s">
        <v>149</v>
      </c>
      <c r="M651" t="s">
        <v>1400</v>
      </c>
      <c r="N651" t="s">
        <v>215</v>
      </c>
      <c r="O651" s="57">
        <v>46301.699884259258</v>
      </c>
      <c r="P651" s="57">
        <v>46309.74255787037</v>
      </c>
      <c r="Q651">
        <v>69405319</v>
      </c>
      <c r="S651">
        <v>152435910707</v>
      </c>
      <c r="T651" t="s">
        <v>3292</v>
      </c>
      <c r="U651" t="s">
        <v>3293</v>
      </c>
      <c r="V651" t="s">
        <v>3294</v>
      </c>
      <c r="Z651">
        <v>112.798074689283</v>
      </c>
      <c r="AA651">
        <v>-7.0598232391478897</v>
      </c>
      <c r="AB651" t="s">
        <v>3295</v>
      </c>
      <c r="AC651" t="s">
        <v>229</v>
      </c>
      <c r="AL651" t="s">
        <v>217</v>
      </c>
      <c r="AM651" t="s">
        <v>3296</v>
      </c>
      <c r="AN651" t="s">
        <v>6</v>
      </c>
      <c r="AO651" s="57">
        <v>46183.705092592594</v>
      </c>
      <c r="AP651" s="57">
        <v>46303.458333333336</v>
      </c>
      <c r="AQ651" t="s">
        <v>841</v>
      </c>
      <c r="AR651" t="s">
        <v>14</v>
      </c>
      <c r="AS651" t="s">
        <v>219</v>
      </c>
      <c r="AT651" t="s">
        <v>230</v>
      </c>
      <c r="AV651" t="s">
        <v>7002</v>
      </c>
      <c r="AW651" t="s">
        <v>539</v>
      </c>
      <c r="AX651" t="s">
        <v>222</v>
      </c>
      <c r="BA651" s="57">
        <v>46303.458333333336</v>
      </c>
      <c r="BB651" t="s">
        <v>3296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str">
        <f>VLOOKUP(H651,Sheet2!$A$1:$B$270,2,FALSE)</f>
        <v>MADURA</v>
      </c>
    </row>
    <row r="652" spans="1:61">
      <c r="A652">
        <v>651</v>
      </c>
      <c r="B652">
        <v>1002637329</v>
      </c>
      <c r="C652">
        <v>3</v>
      </c>
      <c r="D652" t="s">
        <v>55</v>
      </c>
      <c r="E652">
        <v>5</v>
      </c>
      <c r="F652" t="s">
        <v>227</v>
      </c>
      <c r="G652" t="s">
        <v>121</v>
      </c>
      <c r="H652" t="s">
        <v>375</v>
      </c>
      <c r="I652" t="s">
        <v>212</v>
      </c>
      <c r="J652" t="s">
        <v>213</v>
      </c>
      <c r="K652" t="s">
        <v>149</v>
      </c>
      <c r="M652" t="s">
        <v>1400</v>
      </c>
      <c r="N652" t="s">
        <v>215</v>
      </c>
      <c r="O652" s="57">
        <v>46309.691076388888</v>
      </c>
      <c r="P652" s="57">
        <v>46313.387546296297</v>
      </c>
      <c r="Q652">
        <v>69410372</v>
      </c>
      <c r="S652">
        <v>152435910421</v>
      </c>
      <c r="T652" t="s">
        <v>7003</v>
      </c>
      <c r="U652" t="s">
        <v>7004</v>
      </c>
      <c r="V652" t="s">
        <v>7005</v>
      </c>
      <c r="Z652">
        <v>112.74436059999999</v>
      </c>
      <c r="AA652">
        <v>-7.0292304999999997</v>
      </c>
      <c r="AB652" t="s">
        <v>7006</v>
      </c>
      <c r="AC652" t="s">
        <v>284</v>
      </c>
      <c r="AL652" t="s">
        <v>217</v>
      </c>
      <c r="AM652" t="s">
        <v>7007</v>
      </c>
      <c r="AN652" t="s">
        <v>6</v>
      </c>
      <c r="AO652" t="s">
        <v>6847</v>
      </c>
      <c r="AP652" s="57">
        <v>46310.625</v>
      </c>
      <c r="AQ652" t="s">
        <v>841</v>
      </c>
      <c r="AR652" t="s">
        <v>14</v>
      </c>
      <c r="AS652" t="s">
        <v>219</v>
      </c>
      <c r="AT652" t="s">
        <v>230</v>
      </c>
      <c r="AV652" t="s">
        <v>8472</v>
      </c>
      <c r="AW652" t="s">
        <v>559</v>
      </c>
      <c r="AX652" t="s">
        <v>222</v>
      </c>
      <c r="BA652" s="57">
        <v>46310.625</v>
      </c>
      <c r="BB652" t="s">
        <v>7007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MADURA</v>
      </c>
    </row>
    <row r="653" spans="1:61">
      <c r="A653">
        <v>652</v>
      </c>
      <c r="B653">
        <v>1002619519</v>
      </c>
      <c r="C653">
        <v>3</v>
      </c>
      <c r="D653" t="s">
        <v>55</v>
      </c>
      <c r="E653">
        <v>5</v>
      </c>
      <c r="F653" t="s">
        <v>227</v>
      </c>
      <c r="G653" t="s">
        <v>121</v>
      </c>
      <c r="H653" t="s">
        <v>375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46297.470543981479</v>
      </c>
      <c r="P653" s="57">
        <v>46298.723553240743</v>
      </c>
      <c r="Q653">
        <v>69402942</v>
      </c>
      <c r="S653">
        <v>152435910665</v>
      </c>
      <c r="T653" t="s">
        <v>1809</v>
      </c>
      <c r="U653" t="s">
        <v>1810</v>
      </c>
      <c r="V653" t="s">
        <v>1811</v>
      </c>
      <c r="Z653">
        <v>112.7520674</v>
      </c>
      <c r="AA653">
        <v>-7.0912961000000001</v>
      </c>
      <c r="AB653" t="s">
        <v>1812</v>
      </c>
      <c r="AC653" t="s">
        <v>216</v>
      </c>
      <c r="AL653" t="s">
        <v>217</v>
      </c>
      <c r="AM653" t="s">
        <v>1813</v>
      </c>
      <c r="AN653" t="s">
        <v>6</v>
      </c>
      <c r="AO653" s="57">
        <v>46063.475972222222</v>
      </c>
      <c r="AP653" s="57">
        <v>46298.333333333336</v>
      </c>
      <c r="AR653" t="s">
        <v>218</v>
      </c>
      <c r="AS653" t="s">
        <v>219</v>
      </c>
      <c r="AT653" t="s">
        <v>220</v>
      </c>
      <c r="AU653">
        <v>20261003</v>
      </c>
      <c r="AV653" t="s">
        <v>221</v>
      </c>
      <c r="AW653" t="s">
        <v>1814</v>
      </c>
      <c r="AX653" t="s">
        <v>222</v>
      </c>
      <c r="BA653" s="57">
        <v>46298.333333333336</v>
      </c>
      <c r="BB653" t="s">
        <v>1813</v>
      </c>
      <c r="BC653">
        <v>2026</v>
      </c>
      <c r="BD653">
        <v>10</v>
      </c>
      <c r="BE653">
        <v>3</v>
      </c>
      <c r="BF653" s="6">
        <f t="shared" si="30"/>
        <v>46298</v>
      </c>
      <c r="BG653">
        <f t="shared" si="31"/>
        <v>-0.33333333333575865</v>
      </c>
      <c r="BH653" t="str">
        <f t="shared" si="32"/>
        <v>COMPLY</v>
      </c>
      <c r="BI653" t="str">
        <f>VLOOKUP(H653,Sheet2!$A$1:$B$270,2,FALSE)</f>
        <v>MADURA</v>
      </c>
    </row>
    <row r="654" spans="1:61">
      <c r="A654">
        <v>653</v>
      </c>
      <c r="B654">
        <v>1002637440</v>
      </c>
      <c r="C654">
        <v>3</v>
      </c>
      <c r="D654" t="s">
        <v>55</v>
      </c>
      <c r="E654">
        <v>5</v>
      </c>
      <c r="F654" t="s">
        <v>227</v>
      </c>
      <c r="G654" t="s">
        <v>121</v>
      </c>
      <c r="H654" t="s">
        <v>375</v>
      </c>
      <c r="I654" t="s">
        <v>212</v>
      </c>
      <c r="J654" t="s">
        <v>213</v>
      </c>
      <c r="K654" t="s">
        <v>149</v>
      </c>
      <c r="M654" t="s">
        <v>76</v>
      </c>
      <c r="N654" t="s">
        <v>215</v>
      </c>
      <c r="O654" s="57">
        <v>46309.742569444446</v>
      </c>
      <c r="P654" s="57">
        <v>46309.850914351853</v>
      </c>
      <c r="Q654">
        <v>69405319</v>
      </c>
      <c r="S654">
        <v>152435910796</v>
      </c>
      <c r="T654" t="s">
        <v>3292</v>
      </c>
      <c r="U654" t="s">
        <v>6998</v>
      </c>
      <c r="V654" t="s">
        <v>6999</v>
      </c>
      <c r="Z654">
        <v>112.79893314746199</v>
      </c>
      <c r="AA654">
        <v>-7.0602183833860996</v>
      </c>
      <c r="AB654" t="s">
        <v>3295</v>
      </c>
      <c r="AC654" t="s">
        <v>229</v>
      </c>
      <c r="AL654" t="s">
        <v>217</v>
      </c>
      <c r="AM654" t="s">
        <v>7000</v>
      </c>
      <c r="AN654" t="s">
        <v>6</v>
      </c>
      <c r="AO654" t="s">
        <v>6964</v>
      </c>
      <c r="AR654" t="s">
        <v>218</v>
      </c>
      <c r="AS654" t="s">
        <v>219</v>
      </c>
      <c r="AT654" t="s">
        <v>230</v>
      </c>
      <c r="AU654">
        <v>20261014</v>
      </c>
      <c r="AV654" t="s">
        <v>221</v>
      </c>
      <c r="AW654" t="s">
        <v>7001</v>
      </c>
      <c r="AX654" t="s">
        <v>222</v>
      </c>
      <c r="BA654" s="57">
        <v>46309.291666666664</v>
      </c>
      <c r="BB654" t="s">
        <v>7000</v>
      </c>
      <c r="BC654">
        <v>2026</v>
      </c>
      <c r="BD654">
        <v>10</v>
      </c>
      <c r="BE654">
        <v>14</v>
      </c>
      <c r="BF654" s="6">
        <f t="shared" si="30"/>
        <v>46309</v>
      </c>
      <c r="BG654">
        <f t="shared" si="31"/>
        <v>-0.29166666666424135</v>
      </c>
      <c r="BH654" t="str">
        <f t="shared" si="32"/>
        <v>COMPLY</v>
      </c>
      <c r="BI654" t="str">
        <f>VLOOKUP(H654,Sheet2!$A$1:$B$270,2,FALSE)</f>
        <v>MADURA</v>
      </c>
    </row>
    <row r="655" spans="1:61">
      <c r="A655">
        <v>654</v>
      </c>
      <c r="B655">
        <v>1002640873</v>
      </c>
      <c r="C655">
        <v>3</v>
      </c>
      <c r="D655" t="s">
        <v>55</v>
      </c>
      <c r="E655">
        <v>5</v>
      </c>
      <c r="F655" t="s">
        <v>227</v>
      </c>
      <c r="G655" t="s">
        <v>121</v>
      </c>
      <c r="H655" t="s">
        <v>375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46311.743460648147</v>
      </c>
      <c r="P655" s="57">
        <v>46312.675729166665</v>
      </c>
      <c r="Q655">
        <v>69411807</v>
      </c>
      <c r="S655">
        <v>152435910827</v>
      </c>
      <c r="T655" t="s">
        <v>8462</v>
      </c>
      <c r="U655" t="s">
        <v>8463</v>
      </c>
      <c r="V655" t="s">
        <v>8464</v>
      </c>
      <c r="Z655">
        <v>112.903756946325</v>
      </c>
      <c r="AA655">
        <v>-7.07414111396354</v>
      </c>
      <c r="AB655" t="s">
        <v>8465</v>
      </c>
      <c r="AC655" t="s">
        <v>216</v>
      </c>
      <c r="AL655" t="s">
        <v>217</v>
      </c>
      <c r="AM655" t="s">
        <v>8466</v>
      </c>
      <c r="AN655" t="s">
        <v>6</v>
      </c>
      <c r="AO655" t="s">
        <v>8467</v>
      </c>
      <c r="AP655" s="57">
        <v>46312.625</v>
      </c>
      <c r="AR655" t="s">
        <v>218</v>
      </c>
      <c r="AS655" t="s">
        <v>219</v>
      </c>
      <c r="AT655" t="s">
        <v>220</v>
      </c>
      <c r="AU655">
        <v>20261017</v>
      </c>
      <c r="AV655" t="s">
        <v>221</v>
      </c>
      <c r="AW655" t="s">
        <v>1814</v>
      </c>
      <c r="AX655" t="s">
        <v>222</v>
      </c>
      <c r="BA655" s="57">
        <v>46312.625</v>
      </c>
      <c r="BB655" t="s">
        <v>8466</v>
      </c>
      <c r="BC655">
        <v>2026</v>
      </c>
      <c r="BD655">
        <v>10</v>
      </c>
      <c r="BE655">
        <v>17</v>
      </c>
      <c r="BF655" s="6">
        <f t="shared" si="30"/>
        <v>46312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MADURA</v>
      </c>
    </row>
    <row r="656" spans="1:61">
      <c r="A656">
        <v>655</v>
      </c>
      <c r="B656">
        <v>1002641757</v>
      </c>
      <c r="C656">
        <v>3</v>
      </c>
      <c r="D656" t="s">
        <v>55</v>
      </c>
      <c r="E656">
        <v>5</v>
      </c>
      <c r="F656" t="s">
        <v>227</v>
      </c>
      <c r="G656" t="s">
        <v>121</v>
      </c>
      <c r="H656" t="s">
        <v>375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46313.387557870374</v>
      </c>
      <c r="P656" s="57">
        <v>46313.69390046296</v>
      </c>
      <c r="Q656">
        <v>69410372</v>
      </c>
      <c r="S656">
        <v>152435910851</v>
      </c>
      <c r="T656" t="s">
        <v>7003</v>
      </c>
      <c r="U656" t="s">
        <v>8468</v>
      </c>
      <c r="V656" t="s">
        <v>8469</v>
      </c>
      <c r="Z656">
        <v>112.74692662139201</v>
      </c>
      <c r="AA656">
        <v>-7.0292298799500097</v>
      </c>
      <c r="AB656" t="s">
        <v>7006</v>
      </c>
      <c r="AC656" t="s">
        <v>284</v>
      </c>
      <c r="AL656" t="s">
        <v>217</v>
      </c>
      <c r="AM656" t="s">
        <v>8470</v>
      </c>
      <c r="AN656" t="s">
        <v>6</v>
      </c>
      <c r="AO656" t="s">
        <v>8471</v>
      </c>
      <c r="AR656" t="s">
        <v>218</v>
      </c>
      <c r="AS656" t="s">
        <v>219</v>
      </c>
      <c r="AT656" t="s">
        <v>230</v>
      </c>
      <c r="AU656">
        <v>20261018</v>
      </c>
      <c r="AV656" t="s">
        <v>221</v>
      </c>
      <c r="AW656" t="s">
        <v>539</v>
      </c>
      <c r="AX656" t="s">
        <v>222</v>
      </c>
      <c r="BA656" s="57">
        <v>46313.291666666664</v>
      </c>
      <c r="BB656" t="s">
        <v>8470</v>
      </c>
      <c r="BC656">
        <v>2026</v>
      </c>
      <c r="BD656">
        <v>10</v>
      </c>
      <c r="BE656">
        <v>18</v>
      </c>
      <c r="BF656" s="6">
        <f t="shared" si="30"/>
        <v>46313</v>
      </c>
      <c r="BG656">
        <f t="shared" si="31"/>
        <v>-0.29166666666424135</v>
      </c>
      <c r="BH656" t="str">
        <f t="shared" si="32"/>
        <v>COMPLY</v>
      </c>
      <c r="BI656" t="str">
        <f>VLOOKUP(H656,Sheet2!$A$1:$B$270,2,FALSE)</f>
        <v>MADURA</v>
      </c>
    </row>
    <row r="657" spans="1:61">
      <c r="A657">
        <v>656</v>
      </c>
      <c r="B657">
        <v>1002643443</v>
      </c>
      <c r="C657">
        <v>3</v>
      </c>
      <c r="D657" t="s">
        <v>55</v>
      </c>
      <c r="E657">
        <v>5</v>
      </c>
      <c r="F657" t="s">
        <v>227</v>
      </c>
      <c r="G657" t="s">
        <v>121</v>
      </c>
      <c r="H657" t="s">
        <v>375</v>
      </c>
      <c r="I657" t="s">
        <v>212</v>
      </c>
      <c r="J657" t="s">
        <v>213</v>
      </c>
      <c r="K657" t="s">
        <v>149</v>
      </c>
      <c r="M657" t="s">
        <v>1625</v>
      </c>
      <c r="N657" t="s">
        <v>215</v>
      </c>
      <c r="O657" s="57">
        <v>46314.603472222225</v>
      </c>
      <c r="P657" s="57">
        <v>46315.326932870368</v>
      </c>
      <c r="Q657">
        <v>69412960</v>
      </c>
      <c r="S657">
        <v>152435910882</v>
      </c>
      <c r="T657" t="s">
        <v>9596</v>
      </c>
      <c r="U657" t="s">
        <v>9597</v>
      </c>
      <c r="Z657">
        <v>113.0728367</v>
      </c>
      <c r="AA657">
        <v>-7.1214316999999996</v>
      </c>
      <c r="AB657" t="s">
        <v>9598</v>
      </c>
      <c r="AC657" t="s">
        <v>229</v>
      </c>
      <c r="AO657" t="s">
        <v>9590</v>
      </c>
      <c r="AR657" t="s">
        <v>1630</v>
      </c>
      <c r="AS657" t="s">
        <v>219</v>
      </c>
      <c r="AT657" t="s">
        <v>230</v>
      </c>
      <c r="AV657" t="s">
        <v>9599</v>
      </c>
      <c r="AW657" t="s">
        <v>2453</v>
      </c>
      <c r="AX657" t="s">
        <v>222</v>
      </c>
      <c r="AZ657" t="s">
        <v>9599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MADURA</v>
      </c>
    </row>
    <row r="658" spans="1:61">
      <c r="A658">
        <v>657</v>
      </c>
      <c r="B658">
        <v>1002621239</v>
      </c>
      <c r="C658">
        <v>3</v>
      </c>
      <c r="D658" t="s">
        <v>55</v>
      </c>
      <c r="E658">
        <v>5</v>
      </c>
      <c r="F658" t="s">
        <v>227</v>
      </c>
      <c r="G658" t="s">
        <v>121</v>
      </c>
      <c r="H658" t="s">
        <v>324</v>
      </c>
      <c r="I658" t="s">
        <v>212</v>
      </c>
      <c r="J658" t="s">
        <v>213</v>
      </c>
      <c r="K658" t="s">
        <v>149</v>
      </c>
      <c r="L658" t="s">
        <v>214</v>
      </c>
      <c r="M658" t="s">
        <v>1400</v>
      </c>
      <c r="N658" t="s">
        <v>215</v>
      </c>
      <c r="O658" s="57">
        <v>46299.353182870371</v>
      </c>
      <c r="P658" s="57">
        <v>46307.5703125</v>
      </c>
      <c r="Q658">
        <v>69403764</v>
      </c>
      <c r="S658">
        <v>152459201650</v>
      </c>
      <c r="T658" t="s">
        <v>1815</v>
      </c>
      <c r="U658" t="s">
        <v>1816</v>
      </c>
      <c r="V658" t="s">
        <v>1817</v>
      </c>
      <c r="Z658">
        <v>113.100963011384</v>
      </c>
      <c r="AA658">
        <v>-7.0686880701344297</v>
      </c>
      <c r="AB658" t="s">
        <v>1818</v>
      </c>
      <c r="AC658" t="s">
        <v>216</v>
      </c>
      <c r="AL658" t="s">
        <v>217</v>
      </c>
      <c r="AM658" t="s">
        <v>1819</v>
      </c>
      <c r="AN658" t="s">
        <v>6</v>
      </c>
      <c r="AO658" s="57">
        <v>46122.36136574074</v>
      </c>
      <c r="AP658" s="57">
        <v>46300.333333333336</v>
      </c>
      <c r="AQ658" t="s">
        <v>841</v>
      </c>
      <c r="AR658" t="s">
        <v>14</v>
      </c>
      <c r="AS658" t="s">
        <v>219</v>
      </c>
      <c r="AT658" t="s">
        <v>220</v>
      </c>
      <c r="AV658" t="s">
        <v>5976</v>
      </c>
      <c r="AW658" t="s">
        <v>833</v>
      </c>
      <c r="AX658" t="s">
        <v>222</v>
      </c>
      <c r="BA658" s="57">
        <v>46300.333333333336</v>
      </c>
      <c r="BB658" t="s">
        <v>1819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MADURA</v>
      </c>
    </row>
    <row r="659" spans="1:61">
      <c r="A659">
        <v>658</v>
      </c>
      <c r="B659">
        <v>1002632973</v>
      </c>
      <c r="C659">
        <v>3</v>
      </c>
      <c r="D659" t="s">
        <v>55</v>
      </c>
      <c r="E659">
        <v>5</v>
      </c>
      <c r="F659" t="s">
        <v>227</v>
      </c>
      <c r="G659" t="s">
        <v>121</v>
      </c>
      <c r="H659" t="s">
        <v>324</v>
      </c>
      <c r="I659" t="s">
        <v>212</v>
      </c>
      <c r="J659" t="s">
        <v>213</v>
      </c>
      <c r="K659" t="s">
        <v>149</v>
      </c>
      <c r="M659" t="s">
        <v>76</v>
      </c>
      <c r="N659" t="s">
        <v>215</v>
      </c>
      <c r="O659" s="57">
        <v>46307.570324074077</v>
      </c>
      <c r="P659" s="57">
        <v>46307.598425925928</v>
      </c>
      <c r="Q659">
        <v>69403764</v>
      </c>
      <c r="S659">
        <v>152459202007</v>
      </c>
      <c r="T659" t="s">
        <v>1815</v>
      </c>
      <c r="U659" t="s">
        <v>5973</v>
      </c>
      <c r="V659" t="s">
        <v>5974</v>
      </c>
      <c r="Z659">
        <v>113.06633340044399</v>
      </c>
      <c r="AA659">
        <v>-7.1264435673844098</v>
      </c>
      <c r="AB659" t="s">
        <v>1818</v>
      </c>
      <c r="AC659" t="s">
        <v>216</v>
      </c>
      <c r="AL659" t="s">
        <v>217</v>
      </c>
      <c r="AM659" t="s">
        <v>5975</v>
      </c>
      <c r="AN659" t="s">
        <v>6</v>
      </c>
      <c r="AO659" s="57">
        <v>46366.580231481479</v>
      </c>
      <c r="AR659" t="s">
        <v>218</v>
      </c>
      <c r="AS659" t="s">
        <v>219</v>
      </c>
      <c r="AT659" t="s">
        <v>220</v>
      </c>
      <c r="AU659">
        <v>20261012</v>
      </c>
      <c r="AV659" t="s">
        <v>221</v>
      </c>
      <c r="AW659" t="s">
        <v>541</v>
      </c>
      <c r="AX659" t="s">
        <v>222</v>
      </c>
      <c r="BA659" s="57">
        <v>46307.291666666664</v>
      </c>
      <c r="BB659" t="s">
        <v>5975</v>
      </c>
      <c r="BC659">
        <v>2026</v>
      </c>
      <c r="BD659">
        <v>10</v>
      </c>
      <c r="BE659">
        <v>12</v>
      </c>
      <c r="BF659" s="6">
        <f t="shared" si="30"/>
        <v>46307</v>
      </c>
      <c r="BG659">
        <f t="shared" si="31"/>
        <v>-0.29166666666424135</v>
      </c>
      <c r="BH659" t="str">
        <f t="shared" si="32"/>
        <v>COMPLY</v>
      </c>
      <c r="BI659" t="str">
        <f>VLOOKUP(H659,Sheet2!$A$1:$B$270,2,FALSE)</f>
        <v>MADURA</v>
      </c>
    </row>
    <row r="660" spans="1:61">
      <c r="A660">
        <v>659</v>
      </c>
      <c r="B660">
        <v>1002644512</v>
      </c>
      <c r="C660">
        <v>3</v>
      </c>
      <c r="D660" t="s">
        <v>55</v>
      </c>
      <c r="E660">
        <v>5</v>
      </c>
      <c r="F660" t="s">
        <v>227</v>
      </c>
      <c r="G660" t="s">
        <v>121</v>
      </c>
      <c r="H660" t="s">
        <v>324</v>
      </c>
      <c r="I660" t="s">
        <v>212</v>
      </c>
      <c r="J660" t="s">
        <v>213</v>
      </c>
      <c r="K660" t="s">
        <v>149</v>
      </c>
      <c r="M660" t="s">
        <v>1617</v>
      </c>
      <c r="N660" t="s">
        <v>215</v>
      </c>
      <c r="O660" s="57">
        <v>46315.360648148147</v>
      </c>
      <c r="P660" s="57">
        <v>46316.370937500003</v>
      </c>
      <c r="Q660">
        <v>69413394</v>
      </c>
      <c r="S660">
        <v>152459201109</v>
      </c>
      <c r="T660" t="s">
        <v>10314</v>
      </c>
      <c r="U660" t="s">
        <v>10315</v>
      </c>
      <c r="Z660">
        <v>113.06417</v>
      </c>
      <c r="AA660">
        <v>-7.12242</v>
      </c>
      <c r="AB660" t="s">
        <v>10316</v>
      </c>
      <c r="AC660" t="s">
        <v>229</v>
      </c>
      <c r="AO660" t="s">
        <v>10155</v>
      </c>
      <c r="AR660" t="s">
        <v>5</v>
      </c>
      <c r="AS660" t="s">
        <v>219</v>
      </c>
      <c r="AT660" t="s">
        <v>220</v>
      </c>
      <c r="AV660" t="s">
        <v>10317</v>
      </c>
      <c r="AW660" t="s">
        <v>1570</v>
      </c>
      <c r="AX660" t="s">
        <v>222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MADURA</v>
      </c>
    </row>
    <row r="661" spans="1:61">
      <c r="A661">
        <v>660</v>
      </c>
      <c r="B661">
        <v>1002643383</v>
      </c>
      <c r="C661">
        <v>3</v>
      </c>
      <c r="D661" t="s">
        <v>55</v>
      </c>
      <c r="E661">
        <v>5</v>
      </c>
      <c r="F661" t="s">
        <v>227</v>
      </c>
      <c r="G661" t="s">
        <v>121</v>
      </c>
      <c r="H661" t="s">
        <v>324</v>
      </c>
      <c r="I661" t="s">
        <v>212</v>
      </c>
      <c r="J661" t="s">
        <v>213</v>
      </c>
      <c r="K661" t="s">
        <v>149</v>
      </c>
      <c r="M661" t="s">
        <v>1625</v>
      </c>
      <c r="N661" t="s">
        <v>215</v>
      </c>
      <c r="O661" s="57">
        <v>46314.591666666667</v>
      </c>
      <c r="P661" s="57">
        <v>46314.684537037036</v>
      </c>
      <c r="Q661">
        <v>69413019</v>
      </c>
      <c r="S661">
        <v>152459200933</v>
      </c>
      <c r="T661" t="s">
        <v>9600</v>
      </c>
      <c r="U661" t="s">
        <v>9601</v>
      </c>
      <c r="Z661">
        <v>113.1008628</v>
      </c>
      <c r="AA661">
        <v>-7.0656087000000003</v>
      </c>
      <c r="AB661" t="s">
        <v>9602</v>
      </c>
      <c r="AC661" t="s">
        <v>229</v>
      </c>
      <c r="AO661" t="s">
        <v>9407</v>
      </c>
      <c r="AR661" t="s">
        <v>1630</v>
      </c>
      <c r="AS661" t="s">
        <v>219</v>
      </c>
      <c r="AT661" t="s">
        <v>230</v>
      </c>
      <c r="AV661" t="s">
        <v>9603</v>
      </c>
      <c r="AW661" t="s">
        <v>540</v>
      </c>
      <c r="AX661" t="s">
        <v>222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str">
        <f>VLOOKUP(H661,Sheet2!$A$1:$B$270,2,FALSE)</f>
        <v>MADURA</v>
      </c>
    </row>
    <row r="662" spans="1:61">
      <c r="A662">
        <v>661</v>
      </c>
      <c r="B662">
        <v>1002620621</v>
      </c>
      <c r="C662">
        <v>3</v>
      </c>
      <c r="D662" t="s">
        <v>55</v>
      </c>
      <c r="E662">
        <v>5</v>
      </c>
      <c r="F662" t="s">
        <v>227</v>
      </c>
      <c r="G662" t="s">
        <v>121</v>
      </c>
      <c r="H662" t="s">
        <v>442</v>
      </c>
      <c r="I662" t="s">
        <v>212</v>
      </c>
      <c r="J662" t="s">
        <v>213</v>
      </c>
      <c r="K662" t="s">
        <v>149</v>
      </c>
      <c r="M662" t="s">
        <v>1400</v>
      </c>
      <c r="N662" t="s">
        <v>215</v>
      </c>
      <c r="O662" s="57">
        <v>46297.754895833335</v>
      </c>
      <c r="P662" s="57">
        <v>46300.630011574074</v>
      </c>
      <c r="Q662">
        <v>69403384</v>
      </c>
      <c r="S662">
        <v>152436205726</v>
      </c>
      <c r="T662" t="s">
        <v>1825</v>
      </c>
      <c r="U662" t="s">
        <v>1826</v>
      </c>
      <c r="V662" t="s">
        <v>1827</v>
      </c>
      <c r="Z662">
        <v>112.8932922</v>
      </c>
      <c r="AA662">
        <v>-7.1542700000000004</v>
      </c>
      <c r="AB662" t="s">
        <v>1828</v>
      </c>
      <c r="AC662" t="s">
        <v>229</v>
      </c>
      <c r="AL662" t="s">
        <v>217</v>
      </c>
      <c r="AM662" t="s">
        <v>1829</v>
      </c>
      <c r="AN662" t="s">
        <v>6</v>
      </c>
      <c r="AO662" s="57">
        <v>46063.757476851853</v>
      </c>
      <c r="AP662" s="57">
        <v>46299.458333333336</v>
      </c>
      <c r="AR662" t="s">
        <v>14</v>
      </c>
      <c r="AS662" t="s">
        <v>219</v>
      </c>
      <c r="AT662" t="s">
        <v>220</v>
      </c>
      <c r="AV662" t="s">
        <v>2677</v>
      </c>
      <c r="AW662" t="s">
        <v>1830</v>
      </c>
      <c r="AX662" t="s">
        <v>222</v>
      </c>
      <c r="BA662" s="57">
        <v>46299.458333333336</v>
      </c>
      <c r="BB662" t="s">
        <v>1829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MADURA</v>
      </c>
    </row>
    <row r="663" spans="1:61">
      <c r="A663">
        <v>662</v>
      </c>
      <c r="B663">
        <v>1002620451</v>
      </c>
      <c r="C663">
        <v>3</v>
      </c>
      <c r="D663" t="s">
        <v>55</v>
      </c>
      <c r="E663">
        <v>5</v>
      </c>
      <c r="F663" t="s">
        <v>227</v>
      </c>
      <c r="G663" t="s">
        <v>121</v>
      </c>
      <c r="H663" t="s">
        <v>442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46297.690555555557</v>
      </c>
      <c r="P663" s="57">
        <v>46300.755798611113</v>
      </c>
      <c r="Q663">
        <v>69403303</v>
      </c>
      <c r="S663">
        <v>152436205724</v>
      </c>
      <c r="T663" t="s">
        <v>1820</v>
      </c>
      <c r="U663" t="s">
        <v>1821</v>
      </c>
      <c r="V663" t="s">
        <v>1822</v>
      </c>
      <c r="Z663">
        <v>112.721456166957</v>
      </c>
      <c r="AA663">
        <v>-7.1255792169147698</v>
      </c>
      <c r="AB663" t="s">
        <v>1823</v>
      </c>
      <c r="AC663" t="s">
        <v>229</v>
      </c>
      <c r="AL663" t="s">
        <v>217</v>
      </c>
      <c r="AM663" t="s">
        <v>1824</v>
      </c>
      <c r="AN663" t="s">
        <v>6</v>
      </c>
      <c r="AO663" s="57">
        <v>46063.694699074076</v>
      </c>
      <c r="AP663" s="57">
        <v>46300.333333333336</v>
      </c>
      <c r="AR663" t="s">
        <v>218</v>
      </c>
      <c r="AS663" t="s">
        <v>219</v>
      </c>
      <c r="AT663" t="s">
        <v>230</v>
      </c>
      <c r="AU663">
        <v>20261005</v>
      </c>
      <c r="AV663" t="s">
        <v>221</v>
      </c>
      <c r="AW663" t="s">
        <v>540</v>
      </c>
      <c r="AX663" t="s">
        <v>222</v>
      </c>
      <c r="BA663" s="57">
        <v>46300.333333333336</v>
      </c>
      <c r="BB663" t="s">
        <v>1824</v>
      </c>
      <c r="BC663">
        <v>2026</v>
      </c>
      <c r="BD663">
        <v>10</v>
      </c>
      <c r="BE663">
        <v>5</v>
      </c>
      <c r="BF663" s="6">
        <f t="shared" si="30"/>
        <v>46300</v>
      </c>
      <c r="BG663">
        <f t="shared" si="31"/>
        <v>-0.33333333333575865</v>
      </c>
      <c r="BH663" t="str">
        <f t="shared" si="32"/>
        <v>COMPLY</v>
      </c>
      <c r="BI663" t="str">
        <f>VLOOKUP(H663,Sheet2!$A$1:$B$270,2,FALSE)</f>
        <v>MADURA</v>
      </c>
    </row>
    <row r="664" spans="1:61">
      <c r="A664">
        <v>663</v>
      </c>
      <c r="B664">
        <v>1002622783</v>
      </c>
      <c r="C664">
        <v>3</v>
      </c>
      <c r="D664" t="s">
        <v>55</v>
      </c>
      <c r="E664">
        <v>5</v>
      </c>
      <c r="F664" t="s">
        <v>227</v>
      </c>
      <c r="G664" t="s">
        <v>121</v>
      </c>
      <c r="H664" t="s">
        <v>442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46300.630023148151</v>
      </c>
      <c r="P664" s="57">
        <v>46300.756030092591</v>
      </c>
      <c r="Q664">
        <v>69403384</v>
      </c>
      <c r="S664">
        <v>152436205811</v>
      </c>
      <c r="T664" t="s">
        <v>1825</v>
      </c>
      <c r="U664" t="s">
        <v>2678</v>
      </c>
      <c r="V664" t="s">
        <v>2679</v>
      </c>
      <c r="Z664">
        <v>112.891474557712</v>
      </c>
      <c r="AA664">
        <v>-7.1536113354964499</v>
      </c>
      <c r="AB664" t="s">
        <v>1828</v>
      </c>
      <c r="AC664" t="s">
        <v>229</v>
      </c>
      <c r="AL664" t="s">
        <v>217</v>
      </c>
      <c r="AM664" t="s">
        <v>2680</v>
      </c>
      <c r="AN664" t="s">
        <v>6</v>
      </c>
      <c r="AO664" s="57">
        <v>46152.632743055554</v>
      </c>
      <c r="AR664" t="s">
        <v>218</v>
      </c>
      <c r="AS664" t="s">
        <v>219</v>
      </c>
      <c r="AT664" t="s">
        <v>220</v>
      </c>
      <c r="AU664">
        <v>20261005</v>
      </c>
      <c r="AV664" t="s">
        <v>221</v>
      </c>
      <c r="AW664" t="s">
        <v>576</v>
      </c>
      <c r="AX664" t="s">
        <v>222</v>
      </c>
      <c r="BA664" s="57">
        <v>46300.291666666664</v>
      </c>
      <c r="BB664" t="s">
        <v>2680</v>
      </c>
      <c r="BC664">
        <v>2026</v>
      </c>
      <c r="BD664">
        <v>10</v>
      </c>
      <c r="BE664">
        <v>5</v>
      </c>
      <c r="BF664" s="6">
        <f t="shared" si="30"/>
        <v>46300</v>
      </c>
      <c r="BG664">
        <f t="shared" si="31"/>
        <v>-0.29166666666424135</v>
      </c>
      <c r="BH664" t="str">
        <f t="shared" si="32"/>
        <v>COMPLY</v>
      </c>
      <c r="BI664" t="str">
        <f>VLOOKUP(H664,Sheet2!$A$1:$B$270,2,FALSE)</f>
        <v>MADURA</v>
      </c>
    </row>
    <row r="665" spans="1:61">
      <c r="A665">
        <v>664</v>
      </c>
      <c r="B665">
        <v>1002623690</v>
      </c>
      <c r="C665">
        <v>3</v>
      </c>
      <c r="D665" t="s">
        <v>55</v>
      </c>
      <c r="E665">
        <v>5</v>
      </c>
      <c r="F665" t="s">
        <v>227</v>
      </c>
      <c r="G665" t="s">
        <v>121</v>
      </c>
      <c r="H665" t="s">
        <v>442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46301.413599537038</v>
      </c>
      <c r="P665" s="57">
        <v>46301.68787037037</v>
      </c>
      <c r="Q665">
        <v>69404757</v>
      </c>
      <c r="S665">
        <v>152436205813</v>
      </c>
      <c r="T665" t="s">
        <v>3297</v>
      </c>
      <c r="U665" t="s">
        <v>3298</v>
      </c>
      <c r="V665" t="s">
        <v>3299</v>
      </c>
      <c r="Z665">
        <v>112.7200565</v>
      </c>
      <c r="AA665">
        <v>-7.1267005999999897</v>
      </c>
      <c r="AB665" t="s">
        <v>3300</v>
      </c>
      <c r="AC665" t="s">
        <v>235</v>
      </c>
      <c r="AL665" t="s">
        <v>217</v>
      </c>
      <c r="AM665" t="s">
        <v>3301</v>
      </c>
      <c r="AN665" t="s">
        <v>6</v>
      </c>
      <c r="AO665" s="57">
        <v>46183.424027777779</v>
      </c>
      <c r="AP665" s="57">
        <v>46302.333333333336</v>
      </c>
      <c r="AR665" t="s">
        <v>218</v>
      </c>
      <c r="AS665" t="s">
        <v>219</v>
      </c>
      <c r="AT665" t="s">
        <v>230</v>
      </c>
      <c r="AU665">
        <v>20261006</v>
      </c>
      <c r="AV665" t="s">
        <v>221</v>
      </c>
      <c r="AW665" t="s">
        <v>882</v>
      </c>
      <c r="AX665" t="s">
        <v>222</v>
      </c>
      <c r="BA665" s="57">
        <v>46302.333333333336</v>
      </c>
      <c r="BB665" t="s">
        <v>3301</v>
      </c>
      <c r="BC665">
        <v>2026</v>
      </c>
      <c r="BD665">
        <v>10</v>
      </c>
      <c r="BE665">
        <v>6</v>
      </c>
      <c r="BF665" s="6">
        <f t="shared" si="30"/>
        <v>46301</v>
      </c>
      <c r="BG665">
        <f t="shared" si="31"/>
        <v>-1.3333333333357587</v>
      </c>
      <c r="BH665" t="str">
        <f t="shared" si="32"/>
        <v>COMPLY</v>
      </c>
      <c r="BI665" t="str">
        <f>VLOOKUP(H665,Sheet2!$A$1:$B$270,2,FALSE)</f>
        <v>MADURA</v>
      </c>
    </row>
    <row r="666" spans="1:61">
      <c r="A666">
        <v>665</v>
      </c>
      <c r="B666">
        <v>1002639164</v>
      </c>
      <c r="C666">
        <v>3</v>
      </c>
      <c r="D666" t="s">
        <v>55</v>
      </c>
      <c r="E666">
        <v>5</v>
      </c>
      <c r="F666" t="s">
        <v>227</v>
      </c>
      <c r="G666" t="s">
        <v>121</v>
      </c>
      <c r="H666" t="s">
        <v>479</v>
      </c>
      <c r="I666" t="s">
        <v>212</v>
      </c>
      <c r="J666" t="s">
        <v>213</v>
      </c>
      <c r="K666" t="s">
        <v>149</v>
      </c>
      <c r="M666" t="s">
        <v>76</v>
      </c>
      <c r="N666" t="s">
        <v>215</v>
      </c>
      <c r="O666" s="57">
        <v>46310.715937499997</v>
      </c>
      <c r="P666" s="57">
        <v>46312.737881944442</v>
      </c>
      <c r="Q666">
        <v>69411049</v>
      </c>
      <c r="S666">
        <v>152458900165</v>
      </c>
      <c r="T666" t="s">
        <v>7577</v>
      </c>
      <c r="U666" t="s">
        <v>7578</v>
      </c>
      <c r="V666" t="s">
        <v>8473</v>
      </c>
      <c r="Z666">
        <v>113.0850411</v>
      </c>
      <c r="AA666">
        <v>-6.8889123999999997</v>
      </c>
      <c r="AB666" t="s">
        <v>7579</v>
      </c>
      <c r="AC666" t="s">
        <v>229</v>
      </c>
      <c r="AL666" t="s">
        <v>217</v>
      </c>
      <c r="AM666" t="s">
        <v>8474</v>
      </c>
      <c r="AN666" t="s">
        <v>6</v>
      </c>
      <c r="AO666" t="s">
        <v>7580</v>
      </c>
      <c r="AP666" s="57">
        <v>46312.458333333336</v>
      </c>
      <c r="AR666" t="s">
        <v>218</v>
      </c>
      <c r="AS666" t="s">
        <v>219</v>
      </c>
      <c r="AT666" t="s">
        <v>220</v>
      </c>
      <c r="AU666">
        <v>20261017</v>
      </c>
      <c r="AV666" t="s">
        <v>221</v>
      </c>
      <c r="AW666" t="s">
        <v>541</v>
      </c>
      <c r="AX666" t="s">
        <v>222</v>
      </c>
      <c r="BA666" s="57">
        <v>46312.458333333336</v>
      </c>
      <c r="BB666" t="s">
        <v>8474</v>
      </c>
      <c r="BC666">
        <v>2026</v>
      </c>
      <c r="BD666">
        <v>10</v>
      </c>
      <c r="BE666">
        <v>17</v>
      </c>
      <c r="BF666" s="6">
        <f t="shared" si="30"/>
        <v>46312</v>
      </c>
      <c r="BG666">
        <f t="shared" si="31"/>
        <v>-0.45833333333575865</v>
      </c>
      <c r="BH666" t="str">
        <f t="shared" si="32"/>
        <v>COMPLY</v>
      </c>
      <c r="BI666" t="str">
        <f>VLOOKUP(H666,Sheet2!$A$1:$B$270,2,FALSE)</f>
        <v>MADURA</v>
      </c>
    </row>
    <row r="667" spans="1:61">
      <c r="A667">
        <v>666</v>
      </c>
      <c r="B667">
        <v>1002627263</v>
      </c>
      <c r="C667">
        <v>3</v>
      </c>
      <c r="D667" t="s">
        <v>55</v>
      </c>
      <c r="E667">
        <v>5</v>
      </c>
      <c r="F667" t="s">
        <v>227</v>
      </c>
      <c r="G667" t="s">
        <v>121</v>
      </c>
      <c r="H667" t="s">
        <v>435</v>
      </c>
      <c r="I667" t="s">
        <v>212</v>
      </c>
      <c r="J667" t="s">
        <v>213</v>
      </c>
      <c r="K667" t="s">
        <v>149</v>
      </c>
      <c r="L667" t="s">
        <v>214</v>
      </c>
      <c r="M667" t="s">
        <v>1400</v>
      </c>
      <c r="N667" t="s">
        <v>215</v>
      </c>
      <c r="O667" s="57">
        <v>46303.403171296297</v>
      </c>
      <c r="P667" s="57">
        <v>46306.470694444448</v>
      </c>
      <c r="Q667">
        <v>69406289</v>
      </c>
      <c r="S667">
        <v>152438209044</v>
      </c>
      <c r="T667" t="s">
        <v>3979</v>
      </c>
      <c r="U667" t="s">
        <v>3980</v>
      </c>
      <c r="V667" t="s">
        <v>3981</v>
      </c>
      <c r="Z667">
        <v>113.334747701883</v>
      </c>
      <c r="AA667">
        <v>-7.0517742082461101</v>
      </c>
      <c r="AB667" t="s">
        <v>3982</v>
      </c>
      <c r="AC667" t="s">
        <v>216</v>
      </c>
      <c r="AL667" t="s">
        <v>217</v>
      </c>
      <c r="AM667" t="s">
        <v>3983</v>
      </c>
      <c r="AN667" t="s">
        <v>6</v>
      </c>
      <c r="AO667" s="57">
        <v>46244.413414351853</v>
      </c>
      <c r="AP667" s="57">
        <v>46304.333333333336</v>
      </c>
      <c r="AQ667" t="s">
        <v>841</v>
      </c>
      <c r="AR667" t="s">
        <v>14</v>
      </c>
      <c r="AS667" t="s">
        <v>219</v>
      </c>
      <c r="AT667" t="s">
        <v>230</v>
      </c>
      <c r="AV667" t="s">
        <v>5150</v>
      </c>
      <c r="AW667" t="s">
        <v>876</v>
      </c>
      <c r="AX667" t="s">
        <v>222</v>
      </c>
      <c r="BA667" s="57">
        <v>46304.333333333336</v>
      </c>
      <c r="BB667" t="s">
        <v>3983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MADURA</v>
      </c>
    </row>
    <row r="668" spans="1:61">
      <c r="A668">
        <v>667</v>
      </c>
      <c r="B668">
        <v>1002631494</v>
      </c>
      <c r="C668">
        <v>3</v>
      </c>
      <c r="D668" t="s">
        <v>55</v>
      </c>
      <c r="E668">
        <v>5</v>
      </c>
      <c r="F668" t="s">
        <v>227</v>
      </c>
      <c r="G668" t="s">
        <v>121</v>
      </c>
      <c r="H668" t="s">
        <v>435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46306.470706018517</v>
      </c>
      <c r="P668" s="57">
        <v>46306.560613425929</v>
      </c>
      <c r="Q668">
        <v>69406289</v>
      </c>
      <c r="S668">
        <v>152438201864</v>
      </c>
      <c r="T668" t="s">
        <v>3979</v>
      </c>
      <c r="U668" t="s">
        <v>5147</v>
      </c>
      <c r="V668" t="s">
        <v>5148</v>
      </c>
      <c r="Z668">
        <v>113.334802289289</v>
      </c>
      <c r="AA668">
        <v>-7.0517824483006502</v>
      </c>
      <c r="AB668" t="s">
        <v>3982</v>
      </c>
      <c r="AC668" t="s">
        <v>216</v>
      </c>
      <c r="AL668" t="s">
        <v>217</v>
      </c>
      <c r="AM668" t="s">
        <v>5149</v>
      </c>
      <c r="AN668" t="s">
        <v>6</v>
      </c>
      <c r="AO668" s="57">
        <v>46336.476030092592</v>
      </c>
      <c r="AR668" t="s">
        <v>218</v>
      </c>
      <c r="AS668" t="s">
        <v>219</v>
      </c>
      <c r="AT668" t="s">
        <v>230</v>
      </c>
      <c r="AU668">
        <v>20261011</v>
      </c>
      <c r="AV668" t="s">
        <v>221</v>
      </c>
      <c r="AW668" t="s">
        <v>541</v>
      </c>
      <c r="AX668" t="s">
        <v>222</v>
      </c>
      <c r="BA668" s="57">
        <v>46306.291666666664</v>
      </c>
      <c r="BB668" t="s">
        <v>5149</v>
      </c>
      <c r="BC668">
        <v>2026</v>
      </c>
      <c r="BD668">
        <v>10</v>
      </c>
      <c r="BE668">
        <v>11</v>
      </c>
      <c r="BF668" s="6">
        <f t="shared" si="30"/>
        <v>46306</v>
      </c>
      <c r="BG668">
        <f t="shared" si="31"/>
        <v>-0.29166666666424135</v>
      </c>
      <c r="BH668" t="str">
        <f t="shared" si="32"/>
        <v>COMPLY</v>
      </c>
      <c r="BI668" t="str">
        <f>VLOOKUP(H668,Sheet2!$A$1:$B$270,2,FALSE)</f>
        <v>MADURA</v>
      </c>
    </row>
    <row r="669" spans="1:61">
      <c r="A669">
        <v>668</v>
      </c>
      <c r="B669">
        <v>1002621763</v>
      </c>
      <c r="C669">
        <v>3</v>
      </c>
      <c r="D669" t="s">
        <v>55</v>
      </c>
      <c r="E669">
        <v>5</v>
      </c>
      <c r="F669" t="s">
        <v>227</v>
      </c>
      <c r="G669" t="s">
        <v>121</v>
      </c>
      <c r="H669" t="s">
        <v>332</v>
      </c>
      <c r="I669" t="s">
        <v>212</v>
      </c>
      <c r="J669" t="s">
        <v>213</v>
      </c>
      <c r="K669" t="s">
        <v>149</v>
      </c>
      <c r="M669" t="s">
        <v>76</v>
      </c>
      <c r="N669" t="s">
        <v>215</v>
      </c>
      <c r="O669" s="57">
        <v>46300.401192129626</v>
      </c>
      <c r="P669" s="57">
        <v>46301.614340277774</v>
      </c>
      <c r="Q669">
        <v>69404064</v>
      </c>
      <c r="S669">
        <v>152434914046</v>
      </c>
      <c r="T669" t="s">
        <v>2681</v>
      </c>
      <c r="U669" t="s">
        <v>2682</v>
      </c>
      <c r="V669" t="s">
        <v>2683</v>
      </c>
      <c r="Z669">
        <v>113.2519231</v>
      </c>
      <c r="AA669">
        <v>-7.1953864999999997</v>
      </c>
      <c r="AB669" t="s">
        <v>2684</v>
      </c>
      <c r="AC669" t="s">
        <v>229</v>
      </c>
      <c r="AL669" t="s">
        <v>217</v>
      </c>
      <c r="AM669" t="s">
        <v>2685</v>
      </c>
      <c r="AN669" t="s">
        <v>6</v>
      </c>
      <c r="AO669" s="57">
        <v>46152.40284722222</v>
      </c>
      <c r="AP669" s="57">
        <v>46301.333333333336</v>
      </c>
      <c r="AR669" t="s">
        <v>218</v>
      </c>
      <c r="AS669" t="s">
        <v>333</v>
      </c>
      <c r="AT669" t="s">
        <v>230</v>
      </c>
      <c r="AU669">
        <v>20261006</v>
      </c>
      <c r="AV669" t="s">
        <v>221</v>
      </c>
      <c r="AW669" t="s">
        <v>577</v>
      </c>
      <c r="AX669" t="s">
        <v>222</v>
      </c>
      <c r="BA669" s="57">
        <v>46301.333333333336</v>
      </c>
      <c r="BB669" t="s">
        <v>2685</v>
      </c>
      <c r="BC669">
        <v>2026</v>
      </c>
      <c r="BD669">
        <v>10</v>
      </c>
      <c r="BE669">
        <v>6</v>
      </c>
      <c r="BF669" s="6">
        <f t="shared" si="30"/>
        <v>46301</v>
      </c>
      <c r="BG669">
        <f t="shared" si="31"/>
        <v>-0.33333333333575865</v>
      </c>
      <c r="BH669" t="str">
        <f t="shared" si="32"/>
        <v>COMPLY</v>
      </c>
      <c r="BI669" t="str">
        <f>VLOOKUP(H669,Sheet2!$A$1:$B$270,2,FALSE)</f>
        <v>MADURA</v>
      </c>
    </row>
    <row r="670" spans="1:61">
      <c r="A670">
        <v>669</v>
      </c>
      <c r="B670">
        <v>1002639571</v>
      </c>
      <c r="C670">
        <v>3</v>
      </c>
      <c r="D670" t="s">
        <v>55</v>
      </c>
      <c r="E670">
        <v>5</v>
      </c>
      <c r="F670" t="s">
        <v>227</v>
      </c>
      <c r="G670" t="s">
        <v>121</v>
      </c>
      <c r="H670" t="s">
        <v>332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46311.403240740743</v>
      </c>
      <c r="P670" s="57">
        <v>46312.768622685187</v>
      </c>
      <c r="Q670">
        <v>69411196</v>
      </c>
      <c r="S670">
        <v>152434914760</v>
      </c>
      <c r="T670" t="s">
        <v>8475</v>
      </c>
      <c r="U670" t="s">
        <v>8476</v>
      </c>
      <c r="V670" t="s">
        <v>8477</v>
      </c>
      <c r="Z670">
        <v>113.25111889999999</v>
      </c>
      <c r="AA670">
        <v>-7.1384007</v>
      </c>
      <c r="AB670" t="s">
        <v>8478</v>
      </c>
      <c r="AC670" t="s">
        <v>216</v>
      </c>
      <c r="AL670" t="s">
        <v>217</v>
      </c>
      <c r="AM670" t="s">
        <v>7632</v>
      </c>
      <c r="AN670" t="s">
        <v>6</v>
      </c>
      <c r="AO670" t="s">
        <v>7978</v>
      </c>
      <c r="AP670" s="57">
        <v>46312.333333333336</v>
      </c>
      <c r="AR670" t="s">
        <v>218</v>
      </c>
      <c r="AS670" t="s">
        <v>333</v>
      </c>
      <c r="AT670" t="s">
        <v>220</v>
      </c>
      <c r="AU670">
        <v>20261017</v>
      </c>
      <c r="AV670" t="s">
        <v>221</v>
      </c>
      <c r="AW670" t="s">
        <v>871</v>
      </c>
      <c r="AX670" t="s">
        <v>222</v>
      </c>
      <c r="BA670" s="57">
        <v>46312.333333333336</v>
      </c>
      <c r="BB670" t="s">
        <v>7632</v>
      </c>
      <c r="BC670">
        <v>2026</v>
      </c>
      <c r="BD670">
        <v>10</v>
      </c>
      <c r="BE670">
        <v>17</v>
      </c>
      <c r="BF670" s="6">
        <f t="shared" si="30"/>
        <v>46312</v>
      </c>
      <c r="BG670">
        <f t="shared" si="31"/>
        <v>-0.33333333333575865</v>
      </c>
      <c r="BH670" t="str">
        <f t="shared" si="32"/>
        <v>COMPLY</v>
      </c>
      <c r="BI670" t="str">
        <f>VLOOKUP(H670,Sheet2!$A$1:$B$270,2,FALSE)</f>
        <v>MADURA</v>
      </c>
    </row>
    <row r="671" spans="1:61">
      <c r="A671">
        <v>670</v>
      </c>
      <c r="B671">
        <v>1002642347</v>
      </c>
      <c r="C671">
        <v>3</v>
      </c>
      <c r="D671" t="s">
        <v>55</v>
      </c>
      <c r="E671">
        <v>5</v>
      </c>
      <c r="F671" t="s">
        <v>227</v>
      </c>
      <c r="G671" t="s">
        <v>121</v>
      </c>
      <c r="H671" t="s">
        <v>332</v>
      </c>
      <c r="I671" t="s">
        <v>212</v>
      </c>
      <c r="J671" t="s">
        <v>213</v>
      </c>
      <c r="K671" t="s">
        <v>149</v>
      </c>
      <c r="M671" t="s">
        <v>76</v>
      </c>
      <c r="N671" t="s">
        <v>215</v>
      </c>
      <c r="O671" s="57">
        <v>46314.391898148147</v>
      </c>
      <c r="P671" s="57">
        <v>46315.872893518521</v>
      </c>
      <c r="Q671">
        <v>69412612</v>
      </c>
      <c r="S671">
        <v>152434914837</v>
      </c>
      <c r="T671" t="s">
        <v>9604</v>
      </c>
      <c r="U671" t="s">
        <v>9605</v>
      </c>
      <c r="V671" t="s">
        <v>9606</v>
      </c>
      <c r="Z671">
        <v>113.1507548</v>
      </c>
      <c r="AA671">
        <v>-7.1742543000000003</v>
      </c>
      <c r="AB671" t="s">
        <v>9607</v>
      </c>
      <c r="AC671" t="s">
        <v>229</v>
      </c>
      <c r="AL671" t="s">
        <v>217</v>
      </c>
      <c r="AM671" t="s">
        <v>9608</v>
      </c>
      <c r="AN671" t="s">
        <v>6</v>
      </c>
      <c r="AO671" t="s">
        <v>9445</v>
      </c>
      <c r="AP671" s="57">
        <v>46315.333333333336</v>
      </c>
      <c r="AR671" t="s">
        <v>218</v>
      </c>
      <c r="AS671" t="s">
        <v>333</v>
      </c>
      <c r="AT671" t="s">
        <v>220</v>
      </c>
      <c r="AU671">
        <v>20261020</v>
      </c>
      <c r="AV671" t="s">
        <v>221</v>
      </c>
      <c r="AW671" t="s">
        <v>577</v>
      </c>
      <c r="AX671" t="s">
        <v>222</v>
      </c>
      <c r="BA671" s="57">
        <v>46315.333333333336</v>
      </c>
      <c r="BB671" t="s">
        <v>9608</v>
      </c>
      <c r="BC671">
        <v>2026</v>
      </c>
      <c r="BD671">
        <v>10</v>
      </c>
      <c r="BE671">
        <v>20</v>
      </c>
      <c r="BF671" s="6">
        <f t="shared" si="30"/>
        <v>46315</v>
      </c>
      <c r="BG671">
        <f t="shared" si="31"/>
        <v>-0.33333333333575865</v>
      </c>
      <c r="BH671" t="str">
        <f t="shared" si="32"/>
        <v>COMPLY</v>
      </c>
      <c r="BI671" t="str">
        <f>VLOOKUP(H671,Sheet2!$A$1:$B$270,2,FALSE)</f>
        <v>MADURA</v>
      </c>
    </row>
    <row r="672" spans="1:61">
      <c r="A672">
        <v>671</v>
      </c>
      <c r="B672">
        <v>1002645582</v>
      </c>
      <c r="C672">
        <v>3</v>
      </c>
      <c r="D672" t="s">
        <v>55</v>
      </c>
      <c r="E672">
        <v>5</v>
      </c>
      <c r="F672" t="s">
        <v>227</v>
      </c>
      <c r="G672" t="s">
        <v>121</v>
      </c>
      <c r="H672" t="s">
        <v>332</v>
      </c>
      <c r="I672" t="s">
        <v>212</v>
      </c>
      <c r="J672" t="s">
        <v>213</v>
      </c>
      <c r="K672" t="s">
        <v>149</v>
      </c>
      <c r="M672" t="s">
        <v>839</v>
      </c>
      <c r="N672" t="s">
        <v>215</v>
      </c>
      <c r="O672" s="57">
        <v>46315.588402777779</v>
      </c>
      <c r="P672" s="57">
        <v>46316.545567129629</v>
      </c>
      <c r="Q672">
        <v>69413817</v>
      </c>
      <c r="S672">
        <v>152434914882</v>
      </c>
      <c r="T672" t="s">
        <v>10318</v>
      </c>
      <c r="U672" t="s">
        <v>10319</v>
      </c>
      <c r="V672" t="s">
        <v>10320</v>
      </c>
      <c r="Z672">
        <v>113.2519231</v>
      </c>
      <c r="AA672">
        <v>-7.1953864999999997</v>
      </c>
      <c r="AB672" t="s">
        <v>10321</v>
      </c>
      <c r="AC672" t="s">
        <v>229</v>
      </c>
      <c r="AL672" t="s">
        <v>217</v>
      </c>
      <c r="AM672" t="s">
        <v>10322</v>
      </c>
      <c r="AN672" t="s">
        <v>6</v>
      </c>
      <c r="AO672" t="s">
        <v>10323</v>
      </c>
      <c r="AP672" s="57">
        <v>46316.625</v>
      </c>
      <c r="AR672" t="s">
        <v>10324</v>
      </c>
      <c r="AS672" t="s">
        <v>333</v>
      </c>
      <c r="AT672" t="s">
        <v>230</v>
      </c>
      <c r="AV672" t="s">
        <v>10325</v>
      </c>
      <c r="AW672" t="s">
        <v>1473</v>
      </c>
      <c r="AX672" t="s">
        <v>222</v>
      </c>
      <c r="BA672" s="57">
        <v>46316.625</v>
      </c>
      <c r="BB672" t="s">
        <v>10322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MADURA</v>
      </c>
    </row>
    <row r="673" spans="1:61">
      <c r="A673">
        <v>672</v>
      </c>
      <c r="B673">
        <v>1002634569</v>
      </c>
      <c r="C673">
        <v>3</v>
      </c>
      <c r="D673" t="s">
        <v>55</v>
      </c>
      <c r="E673">
        <v>5</v>
      </c>
      <c r="F673" t="s">
        <v>227</v>
      </c>
      <c r="G673" t="s">
        <v>121</v>
      </c>
      <c r="H673" t="s">
        <v>332</v>
      </c>
      <c r="I673" t="s">
        <v>212</v>
      </c>
      <c r="J673" t="s">
        <v>213</v>
      </c>
      <c r="K673" t="s">
        <v>149</v>
      </c>
      <c r="L673" t="s">
        <v>214</v>
      </c>
      <c r="M673" t="s">
        <v>279</v>
      </c>
      <c r="N673" t="s">
        <v>215</v>
      </c>
      <c r="O673" s="57">
        <v>46308.453877314816</v>
      </c>
      <c r="P673" s="57">
        <v>46308.748796296299</v>
      </c>
      <c r="Q673">
        <v>69409226</v>
      </c>
      <c r="S673">
        <v>152434914682</v>
      </c>
      <c r="T673" t="s">
        <v>5977</v>
      </c>
      <c r="U673" t="s">
        <v>5978</v>
      </c>
      <c r="V673" t="s">
        <v>5979</v>
      </c>
      <c r="Z673">
        <v>113.3471083</v>
      </c>
      <c r="AA673">
        <v>-7.1752307999999898</v>
      </c>
      <c r="AB673" t="s">
        <v>5980</v>
      </c>
      <c r="AC673" t="s">
        <v>235</v>
      </c>
      <c r="AL673" t="s">
        <v>217</v>
      </c>
      <c r="AM673" t="s">
        <v>5981</v>
      </c>
      <c r="AN673" t="s">
        <v>6</v>
      </c>
      <c r="AO673" t="s">
        <v>5834</v>
      </c>
      <c r="AP673" s="57">
        <v>46309.333333333336</v>
      </c>
      <c r="AR673" t="s">
        <v>239</v>
      </c>
      <c r="AS673" t="s">
        <v>333</v>
      </c>
      <c r="AT673" t="s">
        <v>230</v>
      </c>
      <c r="AV673" t="s">
        <v>799</v>
      </c>
      <c r="AW673" t="s">
        <v>879</v>
      </c>
      <c r="AX673" t="s">
        <v>222</v>
      </c>
      <c r="BA673" s="57">
        <v>46309.333333333336</v>
      </c>
      <c r="BB673" t="s">
        <v>5981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MADURA</v>
      </c>
    </row>
    <row r="674" spans="1:61">
      <c r="A674">
        <v>673</v>
      </c>
      <c r="B674">
        <v>1002643283</v>
      </c>
      <c r="C674">
        <v>3</v>
      </c>
      <c r="D674" t="s">
        <v>55</v>
      </c>
      <c r="E674">
        <v>5</v>
      </c>
      <c r="F674" t="s">
        <v>227</v>
      </c>
      <c r="G674" t="s">
        <v>121</v>
      </c>
      <c r="H674" t="s">
        <v>332</v>
      </c>
      <c r="I674" t="s">
        <v>212</v>
      </c>
      <c r="J674" t="s">
        <v>213</v>
      </c>
      <c r="K674" t="s">
        <v>149</v>
      </c>
      <c r="L674" t="s">
        <v>214</v>
      </c>
      <c r="M674" t="s">
        <v>279</v>
      </c>
      <c r="N674" t="s">
        <v>215</v>
      </c>
      <c r="O674" s="57">
        <v>46314.576099537036</v>
      </c>
      <c r="P674" s="57">
        <v>46315.340474537035</v>
      </c>
      <c r="Q674">
        <v>69412988</v>
      </c>
      <c r="S674">
        <v>152434914850</v>
      </c>
      <c r="T674" t="s">
        <v>9609</v>
      </c>
      <c r="U674" t="s">
        <v>9610</v>
      </c>
      <c r="V674" t="s">
        <v>9611</v>
      </c>
      <c r="Z674">
        <v>113.20256575942</v>
      </c>
      <c r="AA674">
        <v>-7.2200359532093401</v>
      </c>
      <c r="AB674" t="s">
        <v>9612</v>
      </c>
      <c r="AC674" t="s">
        <v>216</v>
      </c>
      <c r="AL674" t="s">
        <v>217</v>
      </c>
      <c r="AM674" t="s">
        <v>9613</v>
      </c>
      <c r="AN674" t="s">
        <v>6</v>
      </c>
      <c r="AO674" t="s">
        <v>9473</v>
      </c>
      <c r="AP674" s="57">
        <v>46315.458333333336</v>
      </c>
      <c r="AR674" t="s">
        <v>239</v>
      </c>
      <c r="AS674" t="s">
        <v>333</v>
      </c>
      <c r="AT674" t="s">
        <v>230</v>
      </c>
      <c r="AV674" t="s">
        <v>799</v>
      </c>
      <c r="AW674" t="s">
        <v>877</v>
      </c>
      <c r="AX674" t="s">
        <v>222</v>
      </c>
      <c r="BA674" s="57">
        <v>46315.458333333336</v>
      </c>
      <c r="BB674" t="s">
        <v>9613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MADURA</v>
      </c>
    </row>
    <row r="675" spans="1:61">
      <c r="A675">
        <v>674</v>
      </c>
      <c r="B675">
        <v>1002645283</v>
      </c>
      <c r="C675">
        <v>3</v>
      </c>
      <c r="D675" t="s">
        <v>55</v>
      </c>
      <c r="E675">
        <v>5</v>
      </c>
      <c r="F675" t="s">
        <v>227</v>
      </c>
      <c r="G675" t="s">
        <v>121</v>
      </c>
      <c r="H675" t="s">
        <v>332</v>
      </c>
      <c r="I675" t="s">
        <v>212</v>
      </c>
      <c r="J675" t="s">
        <v>213</v>
      </c>
      <c r="K675" t="s">
        <v>149</v>
      </c>
      <c r="M675" t="s">
        <v>1617</v>
      </c>
      <c r="N675" t="s">
        <v>215</v>
      </c>
      <c r="O675" s="57">
        <v>46315.502916666665</v>
      </c>
      <c r="P675" s="57">
        <v>46316.405590277776</v>
      </c>
      <c r="Q675">
        <v>69413687</v>
      </c>
      <c r="S675">
        <v>152434914879</v>
      </c>
      <c r="T675" t="s">
        <v>10326</v>
      </c>
      <c r="U675" t="s">
        <v>10327</v>
      </c>
      <c r="Z675">
        <v>113.20810560526201</v>
      </c>
      <c r="AA675">
        <v>-7.0511246218538002</v>
      </c>
      <c r="AB675" t="s">
        <v>10328</v>
      </c>
      <c r="AC675" t="s">
        <v>229</v>
      </c>
      <c r="AO675" t="s">
        <v>10151</v>
      </c>
      <c r="AR675" t="s">
        <v>5</v>
      </c>
      <c r="AS675" t="s">
        <v>333</v>
      </c>
      <c r="AT675" t="s">
        <v>230</v>
      </c>
      <c r="AV675" t="s">
        <v>10329</v>
      </c>
      <c r="AW675" t="s">
        <v>541</v>
      </c>
      <c r="AX675" t="s">
        <v>222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MADURA</v>
      </c>
    </row>
    <row r="676" spans="1:61">
      <c r="A676">
        <v>675</v>
      </c>
      <c r="B676">
        <v>1002645341</v>
      </c>
      <c r="C676">
        <v>3</v>
      </c>
      <c r="D676" t="s">
        <v>55</v>
      </c>
      <c r="E676">
        <v>5</v>
      </c>
      <c r="F676" t="s">
        <v>227</v>
      </c>
      <c r="G676" t="s">
        <v>121</v>
      </c>
      <c r="H676" t="s">
        <v>332</v>
      </c>
      <c r="I676" t="s">
        <v>212</v>
      </c>
      <c r="J676" t="s">
        <v>213</v>
      </c>
      <c r="K676" t="s">
        <v>149</v>
      </c>
      <c r="M676" t="s">
        <v>1625</v>
      </c>
      <c r="N676" t="s">
        <v>215</v>
      </c>
      <c r="O676" s="57">
        <v>46315.52375</v>
      </c>
      <c r="P676" s="57">
        <v>46316.496550925927</v>
      </c>
      <c r="Q676">
        <v>69413733</v>
      </c>
      <c r="S676">
        <v>152434914881</v>
      </c>
      <c r="T676" t="s">
        <v>10330</v>
      </c>
      <c r="U676" t="s">
        <v>10327</v>
      </c>
      <c r="Z676">
        <v>113.2519231</v>
      </c>
      <c r="AA676">
        <v>-7.1953864999999997</v>
      </c>
      <c r="AB676" t="s">
        <v>10331</v>
      </c>
      <c r="AC676" t="s">
        <v>229</v>
      </c>
      <c r="AO676" t="s">
        <v>10151</v>
      </c>
      <c r="AR676" t="s">
        <v>1630</v>
      </c>
      <c r="AS676" t="s">
        <v>333</v>
      </c>
      <c r="AT676" t="s">
        <v>230</v>
      </c>
      <c r="AV676" t="s">
        <v>4453</v>
      </c>
      <c r="AW676" t="s">
        <v>540</v>
      </c>
      <c r="AX676" t="s">
        <v>222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MADURA</v>
      </c>
    </row>
    <row r="677" spans="1:61">
      <c r="A677">
        <v>676</v>
      </c>
      <c r="B677">
        <v>1002630858</v>
      </c>
      <c r="C677">
        <v>3</v>
      </c>
      <c r="D677" t="s">
        <v>55</v>
      </c>
      <c r="E677">
        <v>5</v>
      </c>
      <c r="F677" t="s">
        <v>227</v>
      </c>
      <c r="G677" t="s">
        <v>121</v>
      </c>
      <c r="H677" t="s">
        <v>277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46305.513599537036</v>
      </c>
      <c r="P677" s="57">
        <v>46306.834363425929</v>
      </c>
      <c r="Q677">
        <v>69407875</v>
      </c>
      <c r="S677">
        <v>152437905914</v>
      </c>
      <c r="T677" t="s">
        <v>5151</v>
      </c>
      <c r="U677" t="s">
        <v>5152</v>
      </c>
      <c r="V677" t="s">
        <v>5153</v>
      </c>
      <c r="Z677">
        <v>113.28251400000001</v>
      </c>
      <c r="AA677">
        <v>-6.9111269999999996</v>
      </c>
      <c r="AB677" t="s">
        <v>5154</v>
      </c>
      <c r="AC677" t="s">
        <v>235</v>
      </c>
      <c r="AL677" t="s">
        <v>217</v>
      </c>
      <c r="AM677" t="s">
        <v>5155</v>
      </c>
      <c r="AN677" t="s">
        <v>6</v>
      </c>
      <c r="AO677" s="57">
        <v>46305.517337962963</v>
      </c>
      <c r="AP677" s="57">
        <v>46306.458333333336</v>
      </c>
      <c r="AR677" t="s">
        <v>218</v>
      </c>
      <c r="AS677" t="s">
        <v>219</v>
      </c>
      <c r="AT677" t="s">
        <v>230</v>
      </c>
      <c r="AU677">
        <v>20261011</v>
      </c>
      <c r="AV677" t="s">
        <v>221</v>
      </c>
      <c r="AW677" t="s">
        <v>879</v>
      </c>
      <c r="AX677" t="s">
        <v>222</v>
      </c>
      <c r="BA677" s="57">
        <v>46306.458333333336</v>
      </c>
      <c r="BB677" t="s">
        <v>5155</v>
      </c>
      <c r="BC677">
        <v>2026</v>
      </c>
      <c r="BD677">
        <v>10</v>
      </c>
      <c r="BE677">
        <v>11</v>
      </c>
      <c r="BF677" s="6">
        <f t="shared" si="30"/>
        <v>46306</v>
      </c>
      <c r="BG677">
        <f t="shared" si="31"/>
        <v>-0.45833333333575865</v>
      </c>
      <c r="BH677" t="str">
        <f t="shared" si="32"/>
        <v>COMPLY</v>
      </c>
      <c r="BI677" t="str">
        <f>VLOOKUP(H677,Sheet2!$A$1:$B$270,2,FALSE)</f>
        <v>MADURA</v>
      </c>
    </row>
    <row r="678" spans="1:61">
      <c r="A678">
        <v>677</v>
      </c>
      <c r="B678">
        <v>1002633983</v>
      </c>
      <c r="C678">
        <v>3</v>
      </c>
      <c r="D678" t="s">
        <v>55</v>
      </c>
      <c r="E678">
        <v>5</v>
      </c>
      <c r="F678" t="s">
        <v>227</v>
      </c>
      <c r="G678" t="s">
        <v>121</v>
      </c>
      <c r="H678" t="s">
        <v>277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46308.351099537038</v>
      </c>
      <c r="P678" s="57">
        <v>46309.578831018516</v>
      </c>
      <c r="Q678">
        <v>69409019</v>
      </c>
      <c r="S678">
        <v>152437905925</v>
      </c>
      <c r="T678" t="s">
        <v>5982</v>
      </c>
      <c r="U678" t="s">
        <v>5983</v>
      </c>
      <c r="V678" t="s">
        <v>5984</v>
      </c>
      <c r="Z678">
        <v>113.316304</v>
      </c>
      <c r="AA678">
        <v>-6.975034</v>
      </c>
      <c r="AB678" t="s">
        <v>5985</v>
      </c>
      <c r="AC678" t="s">
        <v>235</v>
      </c>
      <c r="AL678" t="s">
        <v>217</v>
      </c>
      <c r="AM678" t="s">
        <v>5986</v>
      </c>
      <c r="AN678" t="s">
        <v>6</v>
      </c>
      <c r="AO678" t="s">
        <v>5987</v>
      </c>
      <c r="AP678" s="57">
        <v>46309.333333333336</v>
      </c>
      <c r="AR678" t="s">
        <v>218</v>
      </c>
      <c r="AS678" t="s">
        <v>219</v>
      </c>
      <c r="AT678" t="s">
        <v>230</v>
      </c>
      <c r="AU678">
        <v>20261014</v>
      </c>
      <c r="AV678" t="s">
        <v>221</v>
      </c>
      <c r="AW678" t="s">
        <v>879</v>
      </c>
      <c r="AX678" t="s">
        <v>222</v>
      </c>
      <c r="BA678" s="57">
        <v>46309.333333333336</v>
      </c>
      <c r="BB678" t="s">
        <v>5986</v>
      </c>
      <c r="BC678">
        <v>2026</v>
      </c>
      <c r="BD678">
        <v>10</v>
      </c>
      <c r="BE678">
        <v>14</v>
      </c>
      <c r="BF678" s="6">
        <f t="shared" si="30"/>
        <v>46309</v>
      </c>
      <c r="BG678">
        <f t="shared" si="31"/>
        <v>-0.33333333333575865</v>
      </c>
      <c r="BH678" t="str">
        <f t="shared" si="32"/>
        <v>COMPLY</v>
      </c>
      <c r="BI678" t="str">
        <f>VLOOKUP(H678,Sheet2!$A$1:$B$270,2,FALSE)</f>
        <v>MADURA</v>
      </c>
    </row>
    <row r="679" spans="1:61">
      <c r="A679">
        <v>678</v>
      </c>
      <c r="B679">
        <v>1002637186</v>
      </c>
      <c r="C679">
        <v>3</v>
      </c>
      <c r="D679" t="s">
        <v>55</v>
      </c>
      <c r="E679">
        <v>5</v>
      </c>
      <c r="F679" t="s">
        <v>227</v>
      </c>
      <c r="G679" t="s">
        <v>121</v>
      </c>
      <c r="H679" t="s">
        <v>277</v>
      </c>
      <c r="I679" t="s">
        <v>212</v>
      </c>
      <c r="J679" t="s">
        <v>213</v>
      </c>
      <c r="K679" t="s">
        <v>149</v>
      </c>
      <c r="M679" t="s">
        <v>76</v>
      </c>
      <c r="N679" t="s">
        <v>215</v>
      </c>
      <c r="O679" s="57">
        <v>46309.657754629632</v>
      </c>
      <c r="P679" s="57">
        <v>46310.534317129626</v>
      </c>
      <c r="Q679">
        <v>69410279</v>
      </c>
      <c r="S679">
        <v>152437905935</v>
      </c>
      <c r="T679" t="s">
        <v>7008</v>
      </c>
      <c r="U679" t="s">
        <v>7009</v>
      </c>
      <c r="V679" t="s">
        <v>7010</v>
      </c>
      <c r="Z679">
        <v>113.1968652</v>
      </c>
      <c r="AA679">
        <v>-6.9011772999999996</v>
      </c>
      <c r="AB679" t="s">
        <v>7011</v>
      </c>
      <c r="AC679" t="s">
        <v>229</v>
      </c>
      <c r="AL679" t="s">
        <v>217</v>
      </c>
      <c r="AM679" t="s">
        <v>7012</v>
      </c>
      <c r="AN679" t="s">
        <v>6</v>
      </c>
      <c r="AO679" t="s">
        <v>7013</v>
      </c>
      <c r="AP679" s="57">
        <v>46310.625</v>
      </c>
      <c r="AR679" t="s">
        <v>218</v>
      </c>
      <c r="AS679" t="s">
        <v>219</v>
      </c>
      <c r="AT679" t="s">
        <v>220</v>
      </c>
      <c r="AU679">
        <v>20261015</v>
      </c>
      <c r="AV679" t="s">
        <v>221</v>
      </c>
      <c r="AW679" t="s">
        <v>576</v>
      </c>
      <c r="AX679" t="s">
        <v>222</v>
      </c>
      <c r="BA679" s="57">
        <v>46310.625</v>
      </c>
      <c r="BB679" t="s">
        <v>7012</v>
      </c>
      <c r="BC679">
        <v>2026</v>
      </c>
      <c r="BD679">
        <v>10</v>
      </c>
      <c r="BE679">
        <v>15</v>
      </c>
      <c r="BF679" s="6">
        <f t="shared" si="30"/>
        <v>46310</v>
      </c>
      <c r="BG679">
        <f t="shared" si="31"/>
        <v>-0.625</v>
      </c>
      <c r="BH679" t="str">
        <f t="shared" si="32"/>
        <v>COMPLY</v>
      </c>
      <c r="BI679" t="str">
        <f>VLOOKUP(H679,Sheet2!$A$1:$B$270,2,FALSE)</f>
        <v>MADURA</v>
      </c>
    </row>
    <row r="680" spans="1:61">
      <c r="A680">
        <v>679</v>
      </c>
      <c r="B680">
        <v>1002639017</v>
      </c>
      <c r="C680">
        <v>3</v>
      </c>
      <c r="D680" t="s">
        <v>55</v>
      </c>
      <c r="E680">
        <v>5</v>
      </c>
      <c r="F680" t="s">
        <v>227</v>
      </c>
      <c r="G680" t="s">
        <v>121</v>
      </c>
      <c r="H680" t="s">
        <v>277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46310.66474537037</v>
      </c>
      <c r="P680" s="57">
        <v>46312.675740740742</v>
      </c>
      <c r="Q680">
        <v>69411009</v>
      </c>
      <c r="S680">
        <v>152437905943</v>
      </c>
      <c r="T680" t="s">
        <v>7581</v>
      </c>
      <c r="U680" t="s">
        <v>7582</v>
      </c>
      <c r="V680" t="s">
        <v>8479</v>
      </c>
      <c r="Z680">
        <v>113.238499</v>
      </c>
      <c r="AA680">
        <v>-7.1351614000000003</v>
      </c>
      <c r="AB680" t="s">
        <v>7583</v>
      </c>
      <c r="AC680" t="s">
        <v>229</v>
      </c>
      <c r="AL680" t="s">
        <v>217</v>
      </c>
      <c r="AM680" t="s">
        <v>8480</v>
      </c>
      <c r="AN680" t="s">
        <v>6</v>
      </c>
      <c r="AO680" t="s">
        <v>7584</v>
      </c>
      <c r="AP680" s="57">
        <v>46312.458333333336</v>
      </c>
      <c r="AR680" t="s">
        <v>218</v>
      </c>
      <c r="AS680" t="s">
        <v>219</v>
      </c>
      <c r="AT680" t="s">
        <v>220</v>
      </c>
      <c r="AU680">
        <v>20261017</v>
      </c>
      <c r="AV680" t="s">
        <v>221</v>
      </c>
      <c r="AW680" t="s">
        <v>540</v>
      </c>
      <c r="AX680" t="s">
        <v>222</v>
      </c>
      <c r="BA680" s="57">
        <v>46312.458333333336</v>
      </c>
      <c r="BB680" t="s">
        <v>8480</v>
      </c>
      <c r="BC680">
        <v>2026</v>
      </c>
      <c r="BD680">
        <v>10</v>
      </c>
      <c r="BE680">
        <v>17</v>
      </c>
      <c r="BF680" s="6">
        <f t="shared" si="30"/>
        <v>46312</v>
      </c>
      <c r="BG680">
        <f t="shared" si="31"/>
        <v>-0.45833333333575865</v>
      </c>
      <c r="BH680" t="str">
        <f t="shared" si="32"/>
        <v>COMPLY</v>
      </c>
      <c r="BI680" t="str">
        <f>VLOOKUP(H680,Sheet2!$A$1:$B$270,2,FALSE)</f>
        <v>MADURA</v>
      </c>
    </row>
    <row r="681" spans="1:61">
      <c r="A681">
        <v>680</v>
      </c>
      <c r="B681">
        <v>1002639615</v>
      </c>
      <c r="C681">
        <v>3</v>
      </c>
      <c r="D681" t="s">
        <v>55</v>
      </c>
      <c r="E681">
        <v>5</v>
      </c>
      <c r="F681" t="s">
        <v>227</v>
      </c>
      <c r="G681" t="s">
        <v>121</v>
      </c>
      <c r="H681" t="s">
        <v>277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46311.413611111115</v>
      </c>
      <c r="P681" s="57">
        <v>46312.529108796298</v>
      </c>
      <c r="Q681">
        <v>69411213</v>
      </c>
      <c r="S681">
        <v>152437905950</v>
      </c>
      <c r="T681" t="s">
        <v>8481</v>
      </c>
      <c r="U681" t="s">
        <v>8482</v>
      </c>
      <c r="V681" t="s">
        <v>8483</v>
      </c>
      <c r="Z681">
        <v>113.25669106095999</v>
      </c>
      <c r="AA681">
        <v>-6.9454559736452399</v>
      </c>
      <c r="AB681" t="s">
        <v>8484</v>
      </c>
      <c r="AC681" t="s">
        <v>216</v>
      </c>
      <c r="AL681" t="s">
        <v>217</v>
      </c>
      <c r="AM681" t="s">
        <v>8089</v>
      </c>
      <c r="AN681" t="s">
        <v>6</v>
      </c>
      <c r="AO681" t="s">
        <v>7946</v>
      </c>
      <c r="AP681" s="57">
        <v>46312.333333333336</v>
      </c>
      <c r="AR681" t="s">
        <v>218</v>
      </c>
      <c r="AS681" t="s">
        <v>219</v>
      </c>
      <c r="AT681" t="s">
        <v>220</v>
      </c>
      <c r="AU681">
        <v>20261017</v>
      </c>
      <c r="AV681" t="s">
        <v>221</v>
      </c>
      <c r="AW681" t="s">
        <v>5585</v>
      </c>
      <c r="AX681" t="s">
        <v>222</v>
      </c>
      <c r="BA681" s="57">
        <v>46312.333333333336</v>
      </c>
      <c r="BB681" t="s">
        <v>8089</v>
      </c>
      <c r="BC681">
        <v>2026</v>
      </c>
      <c r="BD681">
        <v>10</v>
      </c>
      <c r="BE681">
        <v>17</v>
      </c>
      <c r="BF681" s="6">
        <f t="shared" si="30"/>
        <v>46312</v>
      </c>
      <c r="BG681">
        <f t="shared" si="31"/>
        <v>-0.33333333333575865</v>
      </c>
      <c r="BH681" t="str">
        <f t="shared" si="32"/>
        <v>COMPLY</v>
      </c>
      <c r="BI681" t="str">
        <f>VLOOKUP(H681,Sheet2!$A$1:$B$270,2,FALSE)</f>
        <v>MADURA</v>
      </c>
    </row>
    <row r="682" spans="1:61">
      <c r="A682">
        <v>681</v>
      </c>
      <c r="B682">
        <v>1002641137</v>
      </c>
      <c r="C682">
        <v>3</v>
      </c>
      <c r="D682" t="s">
        <v>55</v>
      </c>
      <c r="E682">
        <v>5</v>
      </c>
      <c r="F682" t="s">
        <v>227</v>
      </c>
      <c r="G682" t="s">
        <v>121</v>
      </c>
      <c r="H682" t="s">
        <v>277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46312.397685185184</v>
      </c>
      <c r="P682" s="57">
        <v>46313.830208333333</v>
      </c>
      <c r="Q682">
        <v>69411927</v>
      </c>
      <c r="S682">
        <v>152437905958</v>
      </c>
      <c r="T682" t="s">
        <v>8485</v>
      </c>
      <c r="U682" t="s">
        <v>8486</v>
      </c>
      <c r="V682" t="s">
        <v>8487</v>
      </c>
      <c r="Z682">
        <v>113.28108407557001</v>
      </c>
      <c r="AA682">
        <v>-6.9988562208863403</v>
      </c>
      <c r="AB682" t="s">
        <v>8488</v>
      </c>
      <c r="AC682" t="s">
        <v>216</v>
      </c>
      <c r="AL682" t="s">
        <v>217</v>
      </c>
      <c r="AM682" t="s">
        <v>8489</v>
      </c>
      <c r="AN682" t="s">
        <v>6</v>
      </c>
      <c r="AO682" t="s">
        <v>8365</v>
      </c>
      <c r="AP682" s="57">
        <v>46313.333333333336</v>
      </c>
      <c r="AR682" t="s">
        <v>218</v>
      </c>
      <c r="AS682" t="s">
        <v>219</v>
      </c>
      <c r="AT682" t="s">
        <v>220</v>
      </c>
      <c r="AU682">
        <v>20261018</v>
      </c>
      <c r="AV682" t="s">
        <v>221</v>
      </c>
      <c r="AW682" t="s">
        <v>833</v>
      </c>
      <c r="AX682" t="s">
        <v>222</v>
      </c>
      <c r="BA682" s="57">
        <v>46313.333333333336</v>
      </c>
      <c r="BB682" t="s">
        <v>8489</v>
      </c>
      <c r="BC682">
        <v>2026</v>
      </c>
      <c r="BD682">
        <v>10</v>
      </c>
      <c r="BE682">
        <v>18</v>
      </c>
      <c r="BF682" s="6">
        <f t="shared" si="30"/>
        <v>46313</v>
      </c>
      <c r="BG682">
        <f t="shared" si="31"/>
        <v>-0.33333333333575865</v>
      </c>
      <c r="BH682" t="str">
        <f t="shared" si="32"/>
        <v>COMPLY</v>
      </c>
      <c r="BI682" t="str">
        <f>VLOOKUP(H682,Sheet2!$A$1:$B$270,2,FALSE)</f>
        <v>MADURA</v>
      </c>
    </row>
    <row r="683" spans="1:61">
      <c r="A683">
        <v>682</v>
      </c>
      <c r="B683">
        <v>1002641508</v>
      </c>
      <c r="C683">
        <v>3</v>
      </c>
      <c r="D683" t="s">
        <v>55</v>
      </c>
      <c r="E683">
        <v>5</v>
      </c>
      <c r="F683" t="s">
        <v>227</v>
      </c>
      <c r="G683" t="s">
        <v>121</v>
      </c>
      <c r="H683" t="s">
        <v>277</v>
      </c>
      <c r="I683" t="s">
        <v>212</v>
      </c>
      <c r="J683" t="s">
        <v>213</v>
      </c>
      <c r="K683" t="s">
        <v>149</v>
      </c>
      <c r="M683" t="s">
        <v>76</v>
      </c>
      <c r="N683" t="s">
        <v>215</v>
      </c>
      <c r="O683" s="57">
        <v>46312.652175925927</v>
      </c>
      <c r="P683" s="57">
        <v>46313.578796296293</v>
      </c>
      <c r="Q683">
        <v>69412165</v>
      </c>
      <c r="S683">
        <v>152437905962</v>
      </c>
      <c r="T683" t="s">
        <v>8490</v>
      </c>
      <c r="U683" t="s">
        <v>8491</v>
      </c>
      <c r="V683" t="s">
        <v>8492</v>
      </c>
      <c r="Z683">
        <v>113.3846334</v>
      </c>
      <c r="AA683">
        <v>-6.8882317999999998</v>
      </c>
      <c r="AB683" t="s">
        <v>8493</v>
      </c>
      <c r="AC683" t="s">
        <v>229</v>
      </c>
      <c r="AL683" t="s">
        <v>217</v>
      </c>
      <c r="AM683" t="s">
        <v>8494</v>
      </c>
      <c r="AN683" t="s">
        <v>6</v>
      </c>
      <c r="AO683" t="s">
        <v>8495</v>
      </c>
      <c r="AP683" s="57">
        <v>46313.625</v>
      </c>
      <c r="AR683" t="s">
        <v>218</v>
      </c>
      <c r="AS683" t="s">
        <v>219</v>
      </c>
      <c r="AT683" t="s">
        <v>220</v>
      </c>
      <c r="AU683">
        <v>20261018</v>
      </c>
      <c r="AV683" t="s">
        <v>221</v>
      </c>
      <c r="AW683" t="s">
        <v>540</v>
      </c>
      <c r="AX683" t="s">
        <v>222</v>
      </c>
      <c r="BA683" s="57">
        <v>46313.625</v>
      </c>
      <c r="BB683" t="s">
        <v>8494</v>
      </c>
      <c r="BC683">
        <v>2026</v>
      </c>
      <c r="BD683">
        <v>10</v>
      </c>
      <c r="BE683">
        <v>18</v>
      </c>
      <c r="BF683" s="6">
        <f t="shared" si="30"/>
        <v>46313</v>
      </c>
      <c r="BG683">
        <f t="shared" si="31"/>
        <v>-0.625</v>
      </c>
      <c r="BH683" t="str">
        <f t="shared" si="32"/>
        <v>COMPLY</v>
      </c>
      <c r="BI683" t="str">
        <f>VLOOKUP(H683,Sheet2!$A$1:$B$270,2,FALSE)</f>
        <v>MADURA</v>
      </c>
    </row>
    <row r="684" spans="1:61">
      <c r="A684">
        <v>683</v>
      </c>
      <c r="B684">
        <v>1002642431</v>
      </c>
      <c r="C684">
        <v>3</v>
      </c>
      <c r="D684" t="s">
        <v>55</v>
      </c>
      <c r="E684">
        <v>5</v>
      </c>
      <c r="F684" t="s">
        <v>227</v>
      </c>
      <c r="G684" t="s">
        <v>121</v>
      </c>
      <c r="H684" t="s">
        <v>277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46314.406030092592</v>
      </c>
      <c r="P684" s="57">
        <v>46315.564247685186</v>
      </c>
      <c r="Q684">
        <v>69412642</v>
      </c>
      <c r="S684">
        <v>152437905965</v>
      </c>
      <c r="T684" t="s">
        <v>9614</v>
      </c>
      <c r="U684" t="s">
        <v>9615</v>
      </c>
      <c r="V684" t="s">
        <v>9616</v>
      </c>
      <c r="Z684">
        <v>113.266111649572</v>
      </c>
      <c r="AA684">
        <v>-6.9860657292563504</v>
      </c>
      <c r="AB684" t="s">
        <v>9617</v>
      </c>
      <c r="AC684" t="s">
        <v>216</v>
      </c>
      <c r="AL684" t="s">
        <v>217</v>
      </c>
      <c r="AM684" t="s">
        <v>9618</v>
      </c>
      <c r="AN684" t="s">
        <v>6</v>
      </c>
      <c r="AO684" t="s">
        <v>9560</v>
      </c>
      <c r="AP684" s="57">
        <v>46315.333333333336</v>
      </c>
      <c r="AR684" t="s">
        <v>218</v>
      </c>
      <c r="AS684" t="s">
        <v>219</v>
      </c>
      <c r="AT684" t="s">
        <v>220</v>
      </c>
      <c r="AU684">
        <v>20261020</v>
      </c>
      <c r="AV684" t="s">
        <v>221</v>
      </c>
      <c r="AW684" t="s">
        <v>833</v>
      </c>
      <c r="AX684" t="s">
        <v>222</v>
      </c>
      <c r="BA684" s="57">
        <v>46315.333333333336</v>
      </c>
      <c r="BB684" t="s">
        <v>9618</v>
      </c>
      <c r="BC684">
        <v>2026</v>
      </c>
      <c r="BD684">
        <v>10</v>
      </c>
      <c r="BE684">
        <v>20</v>
      </c>
      <c r="BF684" s="6">
        <f t="shared" si="30"/>
        <v>46315</v>
      </c>
      <c r="BG684">
        <f t="shared" si="31"/>
        <v>-0.33333333333575865</v>
      </c>
      <c r="BH684" t="str">
        <f t="shared" si="32"/>
        <v>COMPLY</v>
      </c>
      <c r="BI684" t="str">
        <f>VLOOKUP(H684,Sheet2!$A$1:$B$270,2,FALSE)</f>
        <v>MADURA</v>
      </c>
    </row>
    <row r="685" spans="1:61">
      <c r="A685">
        <v>684</v>
      </c>
      <c r="B685">
        <v>1002619611</v>
      </c>
      <c r="C685">
        <v>3</v>
      </c>
      <c r="D685" t="s">
        <v>55</v>
      </c>
      <c r="E685">
        <v>5</v>
      </c>
      <c r="F685" t="s">
        <v>227</v>
      </c>
      <c r="G685" t="s">
        <v>127</v>
      </c>
      <c r="H685" t="s">
        <v>228</v>
      </c>
      <c r="I685" t="s">
        <v>212</v>
      </c>
      <c r="J685" t="s">
        <v>213</v>
      </c>
      <c r="K685" t="s">
        <v>149</v>
      </c>
      <c r="L685" t="s">
        <v>214</v>
      </c>
      <c r="M685" t="s">
        <v>1400</v>
      </c>
      <c r="N685" t="s">
        <v>215</v>
      </c>
      <c r="O685" s="57">
        <v>46297.491423611114</v>
      </c>
      <c r="P685" s="57">
        <v>46301.496388888889</v>
      </c>
      <c r="Q685">
        <v>69402992</v>
      </c>
      <c r="S685">
        <v>152426929016</v>
      </c>
      <c r="T685" t="s">
        <v>1841</v>
      </c>
      <c r="U685" t="s">
        <v>1842</v>
      </c>
      <c r="V685" t="s">
        <v>1843</v>
      </c>
      <c r="Z685">
        <v>113.4595856</v>
      </c>
      <c r="AA685">
        <v>-7.1504399000000003</v>
      </c>
      <c r="AB685" t="s">
        <v>1844</v>
      </c>
      <c r="AC685" t="s">
        <v>216</v>
      </c>
      <c r="AL685" t="s">
        <v>217</v>
      </c>
      <c r="AM685" t="s">
        <v>1845</v>
      </c>
      <c r="AN685" t="s">
        <v>6</v>
      </c>
      <c r="AO685" s="57">
        <v>46063.507453703707</v>
      </c>
      <c r="AP685" s="57">
        <v>46298.333333333336</v>
      </c>
      <c r="AR685" t="s">
        <v>14</v>
      </c>
      <c r="AS685" t="s">
        <v>127</v>
      </c>
      <c r="AT685" t="s">
        <v>220</v>
      </c>
      <c r="AV685" t="s">
        <v>2686</v>
      </c>
      <c r="AW685" t="s">
        <v>1479</v>
      </c>
      <c r="AX685" t="s">
        <v>222</v>
      </c>
      <c r="BA685" s="57">
        <v>46298.333333333336</v>
      </c>
      <c r="BB685" t="s">
        <v>1845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MADURA</v>
      </c>
    </row>
    <row r="686" spans="1:61">
      <c r="A686">
        <v>685</v>
      </c>
      <c r="B686">
        <v>1002619236</v>
      </c>
      <c r="C686">
        <v>3</v>
      </c>
      <c r="D686" t="s">
        <v>55</v>
      </c>
      <c r="E686">
        <v>5</v>
      </c>
      <c r="F686" t="s">
        <v>227</v>
      </c>
      <c r="G686" t="s">
        <v>127</v>
      </c>
      <c r="H686" t="s">
        <v>228</v>
      </c>
      <c r="I686" t="s">
        <v>212</v>
      </c>
      <c r="J686" t="s">
        <v>213</v>
      </c>
      <c r="K686" t="s">
        <v>149</v>
      </c>
      <c r="L686" t="s">
        <v>214</v>
      </c>
      <c r="M686" t="s">
        <v>1400</v>
      </c>
      <c r="N686" t="s">
        <v>215</v>
      </c>
      <c r="O686" s="57">
        <v>46297.417824074073</v>
      </c>
      <c r="P686" s="57">
        <v>46300.583437499998</v>
      </c>
      <c r="Q686">
        <v>69402830</v>
      </c>
      <c r="S686">
        <v>152426929011</v>
      </c>
      <c r="T686" t="s">
        <v>1846</v>
      </c>
      <c r="U686" t="s">
        <v>1832</v>
      </c>
      <c r="V686" t="s">
        <v>1847</v>
      </c>
      <c r="Z686">
        <v>113.512112125754</v>
      </c>
      <c r="AA686">
        <v>-7.0988139258168896</v>
      </c>
      <c r="AB686" t="s">
        <v>1848</v>
      </c>
      <c r="AC686" t="s">
        <v>216</v>
      </c>
      <c r="AL686" t="s">
        <v>217</v>
      </c>
      <c r="AM686" t="s">
        <v>1849</v>
      </c>
      <c r="AN686" t="s">
        <v>6</v>
      </c>
      <c r="AO686" s="57">
        <v>46063.42392361111</v>
      </c>
      <c r="AP686" s="57">
        <v>46298.333333333336</v>
      </c>
      <c r="AQ686" t="s">
        <v>841</v>
      </c>
      <c r="AR686" t="s">
        <v>14</v>
      </c>
      <c r="AS686" t="s">
        <v>127</v>
      </c>
      <c r="AT686" t="s">
        <v>230</v>
      </c>
      <c r="AV686" t="s">
        <v>2687</v>
      </c>
      <c r="AW686" t="s">
        <v>1850</v>
      </c>
      <c r="AX686" t="s">
        <v>222</v>
      </c>
      <c r="BA686" s="57">
        <v>46298.333333333336</v>
      </c>
      <c r="BB686" t="s">
        <v>1849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MADURA</v>
      </c>
    </row>
    <row r="687" spans="1:61">
      <c r="A687">
        <v>686</v>
      </c>
      <c r="B687">
        <v>1002620828</v>
      </c>
      <c r="C687">
        <v>3</v>
      </c>
      <c r="D687" t="s">
        <v>55</v>
      </c>
      <c r="E687">
        <v>5</v>
      </c>
      <c r="F687" t="s">
        <v>227</v>
      </c>
      <c r="G687" t="s">
        <v>127</v>
      </c>
      <c r="H687" t="s">
        <v>228</v>
      </c>
      <c r="I687" t="s">
        <v>212</v>
      </c>
      <c r="J687" t="s">
        <v>213</v>
      </c>
      <c r="K687" t="s">
        <v>149</v>
      </c>
      <c r="L687" t="s">
        <v>214</v>
      </c>
      <c r="M687" t="s">
        <v>1400</v>
      </c>
      <c r="N687" t="s">
        <v>215</v>
      </c>
      <c r="O687" s="57">
        <v>46298.438680555555</v>
      </c>
      <c r="P687" s="57">
        <v>46300.795659722222</v>
      </c>
      <c r="Q687">
        <v>69403515</v>
      </c>
      <c r="S687">
        <v>152426929025</v>
      </c>
      <c r="T687" t="s">
        <v>1851</v>
      </c>
      <c r="U687" t="s">
        <v>1852</v>
      </c>
      <c r="V687" t="s">
        <v>1853</v>
      </c>
      <c r="Z687">
        <v>113.48979439999999</v>
      </c>
      <c r="AA687">
        <v>-7.0546943000000004</v>
      </c>
      <c r="AB687" t="s">
        <v>1854</v>
      </c>
      <c r="AC687" t="s">
        <v>216</v>
      </c>
      <c r="AL687" t="s">
        <v>217</v>
      </c>
      <c r="AM687" t="s">
        <v>1606</v>
      </c>
      <c r="AN687" t="s">
        <v>6</v>
      </c>
      <c r="AO687" s="57">
        <v>46091.444571759261</v>
      </c>
      <c r="AP687" s="57">
        <v>46299.333333333336</v>
      </c>
      <c r="AR687" t="s">
        <v>14</v>
      </c>
      <c r="AS687" t="s">
        <v>127</v>
      </c>
      <c r="AT687" t="s">
        <v>220</v>
      </c>
      <c r="AV687" t="s">
        <v>2688</v>
      </c>
      <c r="AW687" t="s">
        <v>1479</v>
      </c>
      <c r="AX687" t="s">
        <v>222</v>
      </c>
      <c r="BA687" s="57">
        <v>46299.333333333336</v>
      </c>
      <c r="BB687" t="s">
        <v>1606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str">
        <f>VLOOKUP(H687,Sheet2!$A$1:$B$270,2,FALSE)</f>
        <v>MADURA</v>
      </c>
    </row>
    <row r="688" spans="1:61">
      <c r="A688">
        <v>687</v>
      </c>
      <c r="B688">
        <v>1002642916</v>
      </c>
      <c r="C688">
        <v>3</v>
      </c>
      <c r="D688" t="s">
        <v>55</v>
      </c>
      <c r="E688">
        <v>5</v>
      </c>
      <c r="F688" t="s">
        <v>227</v>
      </c>
      <c r="G688" t="s">
        <v>127</v>
      </c>
      <c r="H688" t="s">
        <v>228</v>
      </c>
      <c r="I688" t="s">
        <v>212</v>
      </c>
      <c r="J688" t="s">
        <v>213</v>
      </c>
      <c r="K688" t="s">
        <v>149</v>
      </c>
      <c r="L688" t="s">
        <v>214</v>
      </c>
      <c r="M688" t="s">
        <v>224</v>
      </c>
      <c r="N688" t="s">
        <v>215</v>
      </c>
      <c r="O688" s="57">
        <v>46314.486504629633</v>
      </c>
      <c r="P688" s="57">
        <v>46315.343900462962</v>
      </c>
      <c r="Q688">
        <v>69412818</v>
      </c>
      <c r="S688">
        <v>152426929254</v>
      </c>
      <c r="T688" t="s">
        <v>9619</v>
      </c>
      <c r="U688" t="s">
        <v>7586</v>
      </c>
      <c r="V688" t="s">
        <v>9620</v>
      </c>
      <c r="Z688">
        <v>113.465032987296</v>
      </c>
      <c r="AA688">
        <v>-7.1021419725609398</v>
      </c>
      <c r="AB688" t="s">
        <v>9621</v>
      </c>
      <c r="AC688" t="s">
        <v>216</v>
      </c>
      <c r="AL688" t="s">
        <v>217</v>
      </c>
      <c r="AM688" t="s">
        <v>9499</v>
      </c>
      <c r="AN688" t="s">
        <v>6</v>
      </c>
      <c r="AO688" t="s">
        <v>9451</v>
      </c>
      <c r="AP688" s="57">
        <v>46315.333333333336</v>
      </c>
      <c r="AR688" t="s">
        <v>18</v>
      </c>
      <c r="AS688" t="s">
        <v>127</v>
      </c>
      <c r="AT688" t="s">
        <v>230</v>
      </c>
      <c r="AV688" t="s">
        <v>226</v>
      </c>
      <c r="AW688" t="s">
        <v>878</v>
      </c>
      <c r="AX688" t="s">
        <v>222</v>
      </c>
      <c r="BA688" s="57">
        <v>46315.333333333336</v>
      </c>
      <c r="BB688" t="s">
        <v>9499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MADURA</v>
      </c>
    </row>
    <row r="689" spans="1:61">
      <c r="A689">
        <v>688</v>
      </c>
      <c r="B689">
        <v>1002621257</v>
      </c>
      <c r="C689">
        <v>3</v>
      </c>
      <c r="D689" t="s">
        <v>55</v>
      </c>
      <c r="E689">
        <v>5</v>
      </c>
      <c r="F689" t="s">
        <v>227</v>
      </c>
      <c r="G689" t="s">
        <v>127</v>
      </c>
      <c r="H689" t="s">
        <v>228</v>
      </c>
      <c r="I689" t="s">
        <v>212</v>
      </c>
      <c r="J689" t="s">
        <v>213</v>
      </c>
      <c r="K689" t="s">
        <v>149</v>
      </c>
      <c r="L689" t="s">
        <v>214</v>
      </c>
      <c r="M689" t="s">
        <v>836</v>
      </c>
      <c r="N689" t="s">
        <v>215</v>
      </c>
      <c r="O689" s="57">
        <v>46299.388599537036</v>
      </c>
      <c r="P689" s="57">
        <v>46300.417638888888</v>
      </c>
      <c r="Q689">
        <v>69403810</v>
      </c>
      <c r="S689">
        <v>152426929035</v>
      </c>
      <c r="T689" t="s">
        <v>1831</v>
      </c>
      <c r="U689" t="s">
        <v>1832</v>
      </c>
      <c r="V689" t="s">
        <v>1833</v>
      </c>
      <c r="Z689">
        <v>113.5122076</v>
      </c>
      <c r="AA689">
        <v>-7.0985389999999997</v>
      </c>
      <c r="AB689" t="s">
        <v>1834</v>
      </c>
      <c r="AC689" t="s">
        <v>216</v>
      </c>
      <c r="AL689" t="s">
        <v>217</v>
      </c>
      <c r="AM689" t="s">
        <v>1835</v>
      </c>
      <c r="AN689" t="s">
        <v>6</v>
      </c>
      <c r="AO689" s="57">
        <v>46122.392488425925</v>
      </c>
      <c r="AP689" s="57">
        <v>46300.333333333336</v>
      </c>
      <c r="AQ689" t="s">
        <v>841</v>
      </c>
      <c r="AR689" t="s">
        <v>14</v>
      </c>
      <c r="AS689" t="s">
        <v>127</v>
      </c>
      <c r="AT689" t="s">
        <v>220</v>
      </c>
      <c r="AV689" t="s">
        <v>837</v>
      </c>
      <c r="AW689" t="s">
        <v>1479</v>
      </c>
      <c r="AX689" t="s">
        <v>222</v>
      </c>
      <c r="BA689" s="57">
        <v>46300.333333333336</v>
      </c>
      <c r="BB689" t="s">
        <v>1835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MADURA</v>
      </c>
    </row>
    <row r="690" spans="1:61">
      <c r="A690">
        <v>689</v>
      </c>
      <c r="B690">
        <v>1002638095</v>
      </c>
      <c r="C690">
        <v>3</v>
      </c>
      <c r="D690" t="s">
        <v>55</v>
      </c>
      <c r="E690">
        <v>5</v>
      </c>
      <c r="F690" t="s">
        <v>227</v>
      </c>
      <c r="G690" t="s">
        <v>127</v>
      </c>
      <c r="H690" t="s">
        <v>228</v>
      </c>
      <c r="I690" t="s">
        <v>212</v>
      </c>
      <c r="J690" t="s">
        <v>213</v>
      </c>
      <c r="K690" t="s">
        <v>149</v>
      </c>
      <c r="L690" t="s">
        <v>214</v>
      </c>
      <c r="M690" t="s">
        <v>836</v>
      </c>
      <c r="N690" t="s">
        <v>215</v>
      </c>
      <c r="O690" s="57">
        <v>46310.453182870369</v>
      </c>
      <c r="P690" s="57">
        <v>46315.790856481479</v>
      </c>
      <c r="Q690">
        <v>69410655</v>
      </c>
      <c r="S690">
        <v>152426929189</v>
      </c>
      <c r="T690" t="s">
        <v>7585</v>
      </c>
      <c r="U690" t="s">
        <v>7586</v>
      </c>
      <c r="V690" t="s">
        <v>7587</v>
      </c>
      <c r="Z690">
        <v>113.46511</v>
      </c>
      <c r="AA690">
        <v>-7.1020690000000002</v>
      </c>
      <c r="AB690" t="s">
        <v>7588</v>
      </c>
      <c r="AC690" t="s">
        <v>235</v>
      </c>
      <c r="AL690" t="s">
        <v>217</v>
      </c>
      <c r="AM690" t="s">
        <v>7589</v>
      </c>
      <c r="AN690" t="s">
        <v>6</v>
      </c>
      <c r="AO690" t="s">
        <v>7590</v>
      </c>
      <c r="AP690" s="57">
        <v>46311.333333333336</v>
      </c>
      <c r="AQ690" t="s">
        <v>841</v>
      </c>
      <c r="AR690" t="s">
        <v>14</v>
      </c>
      <c r="AS690" t="s">
        <v>127</v>
      </c>
      <c r="AT690" t="s">
        <v>230</v>
      </c>
      <c r="AV690" t="s">
        <v>837</v>
      </c>
      <c r="AW690" t="s">
        <v>923</v>
      </c>
      <c r="AX690" t="s">
        <v>222</v>
      </c>
      <c r="BA690" s="57">
        <v>46311.333333333336</v>
      </c>
      <c r="BB690" t="s">
        <v>7589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MADURA</v>
      </c>
    </row>
    <row r="691" spans="1:61">
      <c r="A691">
        <v>690</v>
      </c>
      <c r="B691">
        <v>1002617805</v>
      </c>
      <c r="C691">
        <v>3</v>
      </c>
      <c r="D691" t="s">
        <v>55</v>
      </c>
      <c r="E691">
        <v>5</v>
      </c>
      <c r="F691" t="s">
        <v>227</v>
      </c>
      <c r="G691" t="s">
        <v>127</v>
      </c>
      <c r="H691" t="s">
        <v>228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46296.549062500002</v>
      </c>
      <c r="P691" s="57">
        <v>46296.781111111108</v>
      </c>
      <c r="Q691">
        <v>69402337</v>
      </c>
      <c r="S691">
        <v>152426927954</v>
      </c>
      <c r="T691" t="s">
        <v>1047</v>
      </c>
      <c r="U691" t="s">
        <v>1048</v>
      </c>
      <c r="V691" t="s">
        <v>1049</v>
      </c>
      <c r="Z691">
        <v>113.49644410000001</v>
      </c>
      <c r="AA691">
        <v>-7.1762366000000002</v>
      </c>
      <c r="AB691" t="s">
        <v>1050</v>
      </c>
      <c r="AC691" t="s">
        <v>216</v>
      </c>
      <c r="AL691" t="s">
        <v>217</v>
      </c>
      <c r="AM691" t="s">
        <v>1051</v>
      </c>
      <c r="AN691" t="s">
        <v>6</v>
      </c>
      <c r="AO691" s="57">
        <v>46032.559305555558</v>
      </c>
      <c r="AP691" s="57">
        <v>46297.458333333336</v>
      </c>
      <c r="AR691" t="s">
        <v>218</v>
      </c>
      <c r="AS691" t="s">
        <v>127</v>
      </c>
      <c r="AT691" t="s">
        <v>220</v>
      </c>
      <c r="AU691">
        <v>20261001</v>
      </c>
      <c r="AV691" t="s">
        <v>221</v>
      </c>
      <c r="AW691" t="s">
        <v>874</v>
      </c>
      <c r="AX691" t="s">
        <v>222</v>
      </c>
      <c r="BA691" s="57">
        <v>46297.458333333336</v>
      </c>
      <c r="BB691" t="s">
        <v>1051</v>
      </c>
      <c r="BC691">
        <v>2026</v>
      </c>
      <c r="BD691">
        <v>10</v>
      </c>
      <c r="BE691">
        <v>1</v>
      </c>
      <c r="BF691" s="6">
        <f t="shared" si="30"/>
        <v>46296</v>
      </c>
      <c r="BG691">
        <f t="shared" si="31"/>
        <v>-1.4583333333357587</v>
      </c>
      <c r="BH691" t="str">
        <f t="shared" si="32"/>
        <v>COMPLY</v>
      </c>
      <c r="BI691" t="str">
        <f>VLOOKUP(H691,Sheet2!$A$1:$B$270,2,FALSE)</f>
        <v>MADURA</v>
      </c>
    </row>
    <row r="692" spans="1:61">
      <c r="A692">
        <v>691</v>
      </c>
      <c r="B692">
        <v>1002618796</v>
      </c>
      <c r="C692">
        <v>3</v>
      </c>
      <c r="D692" t="s">
        <v>55</v>
      </c>
      <c r="E692">
        <v>5</v>
      </c>
      <c r="F692" t="s">
        <v>227</v>
      </c>
      <c r="G692" t="s">
        <v>127</v>
      </c>
      <c r="H692" t="s">
        <v>228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46296.77684027778</v>
      </c>
      <c r="P692" s="57">
        <v>46297.622916666667</v>
      </c>
      <c r="Q692">
        <v>69402671</v>
      </c>
      <c r="S692">
        <v>152426929004</v>
      </c>
      <c r="T692" t="s">
        <v>911</v>
      </c>
      <c r="U692" t="s">
        <v>1052</v>
      </c>
      <c r="V692" t="s">
        <v>1053</v>
      </c>
      <c r="Z692">
        <v>113.49806908518001</v>
      </c>
      <c r="AA692">
        <v>-7.2094180077046204</v>
      </c>
      <c r="AB692" t="s">
        <v>1054</v>
      </c>
      <c r="AC692" t="s">
        <v>216</v>
      </c>
      <c r="AL692" t="s">
        <v>217</v>
      </c>
      <c r="AM692" t="s">
        <v>1055</v>
      </c>
      <c r="AN692" t="s">
        <v>6</v>
      </c>
      <c r="AO692" s="57">
        <v>46032.777997685182</v>
      </c>
      <c r="AP692" s="57">
        <v>46297.625</v>
      </c>
      <c r="AR692" t="s">
        <v>218</v>
      </c>
      <c r="AS692" t="s">
        <v>127</v>
      </c>
      <c r="AT692" t="s">
        <v>220</v>
      </c>
      <c r="AU692">
        <v>20261002</v>
      </c>
      <c r="AV692" t="s">
        <v>221</v>
      </c>
      <c r="AW692" t="s">
        <v>833</v>
      </c>
      <c r="AX692" t="s">
        <v>222</v>
      </c>
      <c r="BA692" s="57">
        <v>46297.625</v>
      </c>
      <c r="BB692" t="s">
        <v>1055</v>
      </c>
      <c r="BC692">
        <v>2026</v>
      </c>
      <c r="BD692">
        <v>10</v>
      </c>
      <c r="BE692">
        <v>2</v>
      </c>
      <c r="BF692" s="6">
        <f t="shared" si="30"/>
        <v>46297</v>
      </c>
      <c r="BG692">
        <f t="shared" si="31"/>
        <v>-0.625</v>
      </c>
      <c r="BH692" t="str">
        <f t="shared" si="32"/>
        <v>COMPLY</v>
      </c>
      <c r="BI692" t="str">
        <f>VLOOKUP(H692,Sheet2!$A$1:$B$270,2,FALSE)</f>
        <v>MADURA</v>
      </c>
    </row>
    <row r="693" spans="1:61">
      <c r="A693">
        <v>692</v>
      </c>
      <c r="B693">
        <v>1002619245</v>
      </c>
      <c r="C693">
        <v>3</v>
      </c>
      <c r="D693" t="s">
        <v>55</v>
      </c>
      <c r="E693">
        <v>5</v>
      </c>
      <c r="F693" t="s">
        <v>227</v>
      </c>
      <c r="G693" t="s">
        <v>127</v>
      </c>
      <c r="H693" t="s">
        <v>228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46297.419907407406</v>
      </c>
      <c r="P693" s="57">
        <v>46297.788761574076</v>
      </c>
      <c r="Q693">
        <v>69402839</v>
      </c>
      <c r="S693">
        <v>152426929012</v>
      </c>
      <c r="T693" t="s">
        <v>1836</v>
      </c>
      <c r="U693" t="s">
        <v>1837</v>
      </c>
      <c r="V693" t="s">
        <v>1838</v>
      </c>
      <c r="Z693">
        <v>113.5561798</v>
      </c>
      <c r="AA693">
        <v>-7.1313855999999998</v>
      </c>
      <c r="AB693" t="s">
        <v>1839</v>
      </c>
      <c r="AC693" t="s">
        <v>216</v>
      </c>
      <c r="AL693" t="s">
        <v>217</v>
      </c>
      <c r="AM693" t="s">
        <v>1840</v>
      </c>
      <c r="AN693" t="s">
        <v>6</v>
      </c>
      <c r="AO693" s="57">
        <v>46063.42392361111</v>
      </c>
      <c r="AP693" s="57">
        <v>46298.333333333336</v>
      </c>
      <c r="AR693" t="s">
        <v>218</v>
      </c>
      <c r="AS693" t="s">
        <v>127</v>
      </c>
      <c r="AT693" t="s">
        <v>220</v>
      </c>
      <c r="AU693">
        <v>20261002</v>
      </c>
      <c r="AV693" t="s">
        <v>221</v>
      </c>
      <c r="AW693" t="s">
        <v>833</v>
      </c>
      <c r="AX693" t="s">
        <v>222</v>
      </c>
      <c r="BA693" s="57">
        <v>46298.333333333336</v>
      </c>
      <c r="BB693" t="s">
        <v>1840</v>
      </c>
      <c r="BC693">
        <v>2026</v>
      </c>
      <c r="BD693">
        <v>10</v>
      </c>
      <c r="BE693">
        <v>2</v>
      </c>
      <c r="BF693" s="6">
        <f t="shared" si="30"/>
        <v>46297</v>
      </c>
      <c r="BG693">
        <f t="shared" si="31"/>
        <v>-1.3333333333357587</v>
      </c>
      <c r="BH693" t="str">
        <f t="shared" si="32"/>
        <v>COMPLY</v>
      </c>
      <c r="BI693" t="str">
        <f>VLOOKUP(H693,Sheet2!$A$1:$B$270,2,FALSE)</f>
        <v>MADURA</v>
      </c>
    </row>
    <row r="694" spans="1:61">
      <c r="A694">
        <v>693</v>
      </c>
      <c r="B694">
        <v>1002622548</v>
      </c>
      <c r="C694">
        <v>3</v>
      </c>
      <c r="D694" t="s">
        <v>55</v>
      </c>
      <c r="E694">
        <v>5</v>
      </c>
      <c r="F694" t="s">
        <v>227</v>
      </c>
      <c r="G694" t="s">
        <v>127</v>
      </c>
      <c r="H694" t="s">
        <v>228</v>
      </c>
      <c r="I694" t="s">
        <v>212</v>
      </c>
      <c r="J694" t="s">
        <v>213</v>
      </c>
      <c r="K694" t="s">
        <v>149</v>
      </c>
      <c r="M694" t="s">
        <v>76</v>
      </c>
      <c r="N694" t="s">
        <v>215</v>
      </c>
      <c r="O694" s="57">
        <v>46300.583449074074</v>
      </c>
      <c r="P694" s="57">
        <v>46300.6562962963</v>
      </c>
      <c r="Q694">
        <v>69402830</v>
      </c>
      <c r="S694">
        <v>152426929046</v>
      </c>
      <c r="T694" t="s">
        <v>1846</v>
      </c>
      <c r="U694" t="s">
        <v>2689</v>
      </c>
      <c r="V694" t="s">
        <v>2690</v>
      </c>
      <c r="Z694">
        <v>113.511814148215</v>
      </c>
      <c r="AA694">
        <v>-7.0988542199014297</v>
      </c>
      <c r="AB694" t="s">
        <v>1848</v>
      </c>
      <c r="AC694" t="s">
        <v>216</v>
      </c>
      <c r="AL694" t="s">
        <v>217</v>
      </c>
      <c r="AM694" t="s">
        <v>2691</v>
      </c>
      <c r="AN694" t="s">
        <v>6</v>
      </c>
      <c r="AO694" s="57">
        <v>46152.601203703707</v>
      </c>
      <c r="AR694" t="s">
        <v>218</v>
      </c>
      <c r="AS694" t="s">
        <v>127</v>
      </c>
      <c r="AT694" t="s">
        <v>230</v>
      </c>
      <c r="AU694">
        <v>20261005</v>
      </c>
      <c r="AV694" t="s">
        <v>221</v>
      </c>
      <c r="AW694" t="s">
        <v>2692</v>
      </c>
      <c r="AX694" t="s">
        <v>222</v>
      </c>
      <c r="BA694" s="57">
        <v>46300.291666666664</v>
      </c>
      <c r="BB694" t="s">
        <v>2691</v>
      </c>
      <c r="BC694">
        <v>2026</v>
      </c>
      <c r="BD694">
        <v>10</v>
      </c>
      <c r="BE694">
        <v>5</v>
      </c>
      <c r="BF694" s="6">
        <f t="shared" si="30"/>
        <v>46300</v>
      </c>
      <c r="BG694">
        <f t="shared" si="31"/>
        <v>-0.29166666666424135</v>
      </c>
      <c r="BH694" t="str">
        <f t="shared" si="32"/>
        <v>COMPLY</v>
      </c>
      <c r="BI694" t="str">
        <f>VLOOKUP(H694,Sheet2!$A$1:$B$270,2,FALSE)</f>
        <v>MADURA</v>
      </c>
    </row>
    <row r="695" spans="1:61">
      <c r="A695">
        <v>694</v>
      </c>
      <c r="B695">
        <v>1002623299</v>
      </c>
      <c r="C695">
        <v>3</v>
      </c>
      <c r="D695" t="s">
        <v>55</v>
      </c>
      <c r="E695">
        <v>5</v>
      </c>
      <c r="F695" t="s">
        <v>227</v>
      </c>
      <c r="G695" t="s">
        <v>127</v>
      </c>
      <c r="H695" t="s">
        <v>228</v>
      </c>
      <c r="I695" t="s">
        <v>212</v>
      </c>
      <c r="J695" t="s">
        <v>213</v>
      </c>
      <c r="K695" t="s">
        <v>149</v>
      </c>
      <c r="M695" t="s">
        <v>76</v>
      </c>
      <c r="N695" t="s">
        <v>215</v>
      </c>
      <c r="O695" s="57">
        <v>46300.795659722222</v>
      </c>
      <c r="P695" s="57">
        <v>46300.889351851853</v>
      </c>
      <c r="Q695">
        <v>69403515</v>
      </c>
      <c r="S695">
        <v>152426929054</v>
      </c>
      <c r="T695" t="s">
        <v>1851</v>
      </c>
      <c r="U695" t="s">
        <v>2693</v>
      </c>
      <c r="V695" t="s">
        <v>2694</v>
      </c>
      <c r="Z695">
        <v>113.489784403176</v>
      </c>
      <c r="AA695">
        <v>-7.0534656918604997</v>
      </c>
      <c r="AB695" t="s">
        <v>1854</v>
      </c>
      <c r="AC695" t="s">
        <v>216</v>
      </c>
      <c r="AL695" t="s">
        <v>217</v>
      </c>
      <c r="AM695" t="s">
        <v>1805</v>
      </c>
      <c r="AN695" t="s">
        <v>6</v>
      </c>
      <c r="AO695" s="57">
        <v>46152.809282407405</v>
      </c>
      <c r="AR695" t="s">
        <v>218</v>
      </c>
      <c r="AS695" t="s">
        <v>127</v>
      </c>
      <c r="AT695" t="s">
        <v>220</v>
      </c>
      <c r="AU695">
        <v>20261005</v>
      </c>
      <c r="AV695" t="s">
        <v>221</v>
      </c>
      <c r="AW695" t="s">
        <v>2695</v>
      </c>
      <c r="AX695" t="s">
        <v>222</v>
      </c>
      <c r="BA695" s="57">
        <v>46300.291666666664</v>
      </c>
      <c r="BB695" t="s">
        <v>1805</v>
      </c>
      <c r="BC695">
        <v>2026</v>
      </c>
      <c r="BD695">
        <v>10</v>
      </c>
      <c r="BE695">
        <v>5</v>
      </c>
      <c r="BF695" s="6">
        <f t="shared" si="30"/>
        <v>46300</v>
      </c>
      <c r="BG695">
        <f t="shared" si="31"/>
        <v>-0.29166666666424135</v>
      </c>
      <c r="BH695" t="str">
        <f t="shared" si="32"/>
        <v>COMPLY</v>
      </c>
      <c r="BI695" t="str">
        <f>VLOOKUP(H695,Sheet2!$A$1:$B$270,2,FALSE)</f>
        <v>MADURA</v>
      </c>
    </row>
    <row r="696" spans="1:61">
      <c r="A696">
        <v>695</v>
      </c>
      <c r="B696">
        <v>1002624082</v>
      </c>
      <c r="C696">
        <v>3</v>
      </c>
      <c r="D696" t="s">
        <v>55</v>
      </c>
      <c r="E696">
        <v>5</v>
      </c>
      <c r="F696" t="s">
        <v>227</v>
      </c>
      <c r="G696" t="s">
        <v>127</v>
      </c>
      <c r="H696" t="s">
        <v>228</v>
      </c>
      <c r="I696" t="s">
        <v>212</v>
      </c>
      <c r="J696" t="s">
        <v>213</v>
      </c>
      <c r="K696" t="s">
        <v>149</v>
      </c>
      <c r="M696" t="s">
        <v>76</v>
      </c>
      <c r="N696" t="s">
        <v>215</v>
      </c>
      <c r="O696" s="57">
        <v>46301.496400462966</v>
      </c>
      <c r="P696" s="57">
        <v>46301.568020833336</v>
      </c>
      <c r="Q696">
        <v>69402992</v>
      </c>
      <c r="S696">
        <v>152426929064</v>
      </c>
      <c r="T696" t="s">
        <v>1841</v>
      </c>
      <c r="U696" t="s">
        <v>3302</v>
      </c>
      <c r="V696" t="s">
        <v>3303</v>
      </c>
      <c r="Z696">
        <v>113.478144303219</v>
      </c>
      <c r="AA696">
        <v>-7.0797667469769499</v>
      </c>
      <c r="AB696" t="s">
        <v>1844</v>
      </c>
      <c r="AC696" t="s">
        <v>216</v>
      </c>
      <c r="AL696" t="s">
        <v>217</v>
      </c>
      <c r="AM696" t="s">
        <v>3304</v>
      </c>
      <c r="AN696" t="s">
        <v>6</v>
      </c>
      <c r="AO696" s="57">
        <v>46183.517812500002</v>
      </c>
      <c r="AR696" t="s">
        <v>218</v>
      </c>
      <c r="AS696" t="s">
        <v>127</v>
      </c>
      <c r="AT696" t="s">
        <v>220</v>
      </c>
      <c r="AU696">
        <v>20261006</v>
      </c>
      <c r="AV696" t="s">
        <v>221</v>
      </c>
      <c r="AW696" t="s">
        <v>540</v>
      </c>
      <c r="AX696" t="s">
        <v>222</v>
      </c>
      <c r="BA696" s="57">
        <v>46301.291666666664</v>
      </c>
      <c r="BB696" t="s">
        <v>3304</v>
      </c>
      <c r="BC696">
        <v>2026</v>
      </c>
      <c r="BD696">
        <v>10</v>
      </c>
      <c r="BE696">
        <v>6</v>
      </c>
      <c r="BF696" s="6">
        <f t="shared" si="30"/>
        <v>46301</v>
      </c>
      <c r="BG696">
        <f t="shared" si="31"/>
        <v>-0.29166666666424135</v>
      </c>
      <c r="BH696" t="str">
        <f t="shared" si="32"/>
        <v>COMPLY</v>
      </c>
      <c r="BI696" t="str">
        <f>VLOOKUP(H696,Sheet2!$A$1:$B$270,2,FALSE)</f>
        <v>MADURA</v>
      </c>
    </row>
    <row r="697" spans="1:61">
      <c r="A697">
        <v>696</v>
      </c>
      <c r="B697">
        <v>1002626919</v>
      </c>
      <c r="C697">
        <v>3</v>
      </c>
      <c r="D697" t="s">
        <v>55</v>
      </c>
      <c r="E697">
        <v>5</v>
      </c>
      <c r="F697" t="s">
        <v>227</v>
      </c>
      <c r="G697" t="s">
        <v>127</v>
      </c>
      <c r="H697" t="s">
        <v>228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46302.767812500002</v>
      </c>
      <c r="P697" s="57">
        <v>46303.730069444442</v>
      </c>
      <c r="Q697">
        <v>69406167</v>
      </c>
      <c r="S697">
        <v>152426929083</v>
      </c>
      <c r="T697" t="s">
        <v>3984</v>
      </c>
      <c r="U697" t="s">
        <v>3985</v>
      </c>
      <c r="V697" t="s">
        <v>3986</v>
      </c>
      <c r="Z697">
        <v>113.402395024895</v>
      </c>
      <c r="AA697">
        <v>-7.1207201019845101</v>
      </c>
      <c r="AB697" t="s">
        <v>3987</v>
      </c>
      <c r="AC697" t="s">
        <v>216</v>
      </c>
      <c r="AL697" t="s">
        <v>217</v>
      </c>
      <c r="AM697" t="s">
        <v>3988</v>
      </c>
      <c r="AN697" t="s">
        <v>6</v>
      </c>
      <c r="AO697" s="57">
        <v>46213.778194444443</v>
      </c>
      <c r="AP697" s="57">
        <v>46304.333333333336</v>
      </c>
      <c r="AR697" t="s">
        <v>218</v>
      </c>
      <c r="AS697" t="s">
        <v>127</v>
      </c>
      <c r="AT697" t="s">
        <v>220</v>
      </c>
      <c r="AU697">
        <v>20261008</v>
      </c>
      <c r="AV697" t="s">
        <v>221</v>
      </c>
      <c r="AW697" t="s">
        <v>3989</v>
      </c>
      <c r="AX697" t="s">
        <v>222</v>
      </c>
      <c r="BA697" s="57">
        <v>46304.333333333336</v>
      </c>
      <c r="BB697" t="s">
        <v>3988</v>
      </c>
      <c r="BC697">
        <v>2026</v>
      </c>
      <c r="BD697">
        <v>10</v>
      </c>
      <c r="BE697">
        <v>8</v>
      </c>
      <c r="BF697" s="6">
        <f t="shared" si="30"/>
        <v>46303</v>
      </c>
      <c r="BG697">
        <f t="shared" si="31"/>
        <v>-1.3333333333357587</v>
      </c>
      <c r="BH697" t="str">
        <f t="shared" si="32"/>
        <v>COMPLY</v>
      </c>
      <c r="BI697" t="str">
        <f>VLOOKUP(H697,Sheet2!$A$1:$B$270,2,FALSE)</f>
        <v>MADURA</v>
      </c>
    </row>
    <row r="698" spans="1:61">
      <c r="A698">
        <v>697</v>
      </c>
      <c r="B698">
        <v>1002628513</v>
      </c>
      <c r="C698">
        <v>3</v>
      </c>
      <c r="D698" t="s">
        <v>55</v>
      </c>
      <c r="E698">
        <v>5</v>
      </c>
      <c r="F698" t="s">
        <v>227</v>
      </c>
      <c r="G698" t="s">
        <v>127</v>
      </c>
      <c r="H698" t="s">
        <v>228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46303.726863425924</v>
      </c>
      <c r="P698" s="57">
        <v>46304.658460648148</v>
      </c>
      <c r="Q698">
        <v>69406852</v>
      </c>
      <c r="S698">
        <v>152426929096</v>
      </c>
      <c r="T698" t="s">
        <v>4552</v>
      </c>
      <c r="U698" t="s">
        <v>4553</v>
      </c>
      <c r="V698" t="s">
        <v>4554</v>
      </c>
      <c r="Z698">
        <v>113.44705740000001</v>
      </c>
      <c r="AA698">
        <v>-7.2189056000000003</v>
      </c>
      <c r="AB698" t="s">
        <v>4555</v>
      </c>
      <c r="AC698" t="s">
        <v>216</v>
      </c>
      <c r="AL698" t="s">
        <v>217</v>
      </c>
      <c r="AM698" t="s">
        <v>4556</v>
      </c>
      <c r="AN698" t="s">
        <v>6</v>
      </c>
      <c r="AO698" s="57">
        <v>46244.736145833333</v>
      </c>
      <c r="AP698" s="57">
        <v>46304.625</v>
      </c>
      <c r="AR698" t="s">
        <v>218</v>
      </c>
      <c r="AS698" t="s">
        <v>127</v>
      </c>
      <c r="AT698" t="s">
        <v>230</v>
      </c>
      <c r="AU698">
        <v>20261009</v>
      </c>
      <c r="AV698" t="s">
        <v>221</v>
      </c>
      <c r="AW698" t="s">
        <v>876</v>
      </c>
      <c r="AX698" t="s">
        <v>222</v>
      </c>
      <c r="BA698" s="57">
        <v>46304.625</v>
      </c>
      <c r="BB698" t="s">
        <v>4556</v>
      </c>
      <c r="BC698">
        <v>2026</v>
      </c>
      <c r="BD698">
        <v>10</v>
      </c>
      <c r="BE698">
        <v>9</v>
      </c>
      <c r="BF698" s="6">
        <f t="shared" si="30"/>
        <v>46304</v>
      </c>
      <c r="BG698">
        <f t="shared" si="31"/>
        <v>-0.625</v>
      </c>
      <c r="BH698" t="str">
        <f t="shared" si="32"/>
        <v>COMPLY</v>
      </c>
      <c r="BI698" t="str">
        <f>VLOOKUP(H698,Sheet2!$A$1:$B$270,2,FALSE)</f>
        <v>MADURA</v>
      </c>
    </row>
    <row r="699" spans="1:61">
      <c r="A699">
        <v>698</v>
      </c>
      <c r="B699">
        <v>1002630369</v>
      </c>
      <c r="C699">
        <v>3</v>
      </c>
      <c r="D699" t="s">
        <v>55</v>
      </c>
      <c r="E699">
        <v>5</v>
      </c>
      <c r="F699" t="s">
        <v>227</v>
      </c>
      <c r="G699" t="s">
        <v>127</v>
      </c>
      <c r="H699" t="s">
        <v>228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46304.688645833332</v>
      </c>
      <c r="P699" s="57">
        <v>46306.6171412037</v>
      </c>
      <c r="Q699">
        <v>69407591</v>
      </c>
      <c r="S699">
        <v>152426929114</v>
      </c>
      <c r="T699" t="s">
        <v>5156</v>
      </c>
      <c r="U699" t="s">
        <v>5157</v>
      </c>
      <c r="V699" t="s">
        <v>5158</v>
      </c>
      <c r="Z699">
        <v>113.436855375766</v>
      </c>
      <c r="AA699">
        <v>-7.1234431631917303</v>
      </c>
      <c r="AB699" t="s">
        <v>5159</v>
      </c>
      <c r="AC699" t="s">
        <v>216</v>
      </c>
      <c r="AL699" t="s">
        <v>217</v>
      </c>
      <c r="AM699" t="s">
        <v>5160</v>
      </c>
      <c r="AN699" t="s">
        <v>6</v>
      </c>
      <c r="AO699" s="57">
        <v>46275.725983796299</v>
      </c>
      <c r="AP699" s="57">
        <v>46305.625</v>
      </c>
      <c r="AR699" t="s">
        <v>218</v>
      </c>
      <c r="AS699" t="s">
        <v>127</v>
      </c>
      <c r="AT699" t="s">
        <v>220</v>
      </c>
      <c r="AU699">
        <v>20261011</v>
      </c>
      <c r="AV699" t="s">
        <v>221</v>
      </c>
      <c r="AW699" t="s">
        <v>833</v>
      </c>
      <c r="AX699" t="s">
        <v>222</v>
      </c>
      <c r="BA699" s="57">
        <v>46305.625</v>
      </c>
      <c r="BB699" t="s">
        <v>5160</v>
      </c>
      <c r="BC699">
        <v>2026</v>
      </c>
      <c r="BD699">
        <v>10</v>
      </c>
      <c r="BE699">
        <v>11</v>
      </c>
      <c r="BF699" s="6">
        <f t="shared" si="30"/>
        <v>46306</v>
      </c>
      <c r="BG699">
        <f t="shared" si="31"/>
        <v>0.375</v>
      </c>
      <c r="BH699" t="str">
        <f t="shared" si="32"/>
        <v>COMPLY</v>
      </c>
      <c r="BI699" t="str">
        <f>VLOOKUP(H699,Sheet2!$A$1:$B$270,2,FALSE)</f>
        <v>MADURA</v>
      </c>
    </row>
    <row r="700" spans="1:61">
      <c r="A700">
        <v>699</v>
      </c>
      <c r="B700">
        <v>1002631058</v>
      </c>
      <c r="C700">
        <v>3</v>
      </c>
      <c r="D700" t="s">
        <v>55</v>
      </c>
      <c r="E700">
        <v>5</v>
      </c>
      <c r="F700" t="s">
        <v>227</v>
      </c>
      <c r="G700" t="s">
        <v>127</v>
      </c>
      <c r="H700" t="s">
        <v>228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46305.658125000002</v>
      </c>
      <c r="P700" s="57">
        <v>46306.608796296299</v>
      </c>
      <c r="Q700">
        <v>69407986</v>
      </c>
      <c r="S700">
        <v>152426929128</v>
      </c>
      <c r="T700" t="s">
        <v>5161</v>
      </c>
      <c r="U700" t="s">
        <v>5162</v>
      </c>
      <c r="V700" t="s">
        <v>5163</v>
      </c>
      <c r="Z700">
        <v>113.4255301</v>
      </c>
      <c r="AA700">
        <v>-7.0621682999999997</v>
      </c>
      <c r="AB700" t="s">
        <v>5164</v>
      </c>
      <c r="AC700" t="s">
        <v>216</v>
      </c>
      <c r="AL700" t="s">
        <v>217</v>
      </c>
      <c r="AM700" t="s">
        <v>5165</v>
      </c>
      <c r="AN700" t="s">
        <v>6</v>
      </c>
      <c r="AO700" s="57">
        <v>46305.684120370373</v>
      </c>
      <c r="AP700" s="57">
        <v>46306.625</v>
      </c>
      <c r="AR700" t="s">
        <v>218</v>
      </c>
      <c r="AS700" t="s">
        <v>127</v>
      </c>
      <c r="AT700" t="s">
        <v>220</v>
      </c>
      <c r="AU700">
        <v>20261011</v>
      </c>
      <c r="AV700" t="s">
        <v>221</v>
      </c>
      <c r="AW700" t="s">
        <v>1479</v>
      </c>
      <c r="AX700" t="s">
        <v>222</v>
      </c>
      <c r="BA700" s="57">
        <v>46306.625</v>
      </c>
      <c r="BB700" t="s">
        <v>5165</v>
      </c>
      <c r="BC700">
        <v>2026</v>
      </c>
      <c r="BD700">
        <v>10</v>
      </c>
      <c r="BE700">
        <v>11</v>
      </c>
      <c r="BF700" s="6">
        <f t="shared" si="30"/>
        <v>46306</v>
      </c>
      <c r="BG700">
        <f t="shared" si="31"/>
        <v>-0.625</v>
      </c>
      <c r="BH700" t="str">
        <f t="shared" si="32"/>
        <v>COMPLY</v>
      </c>
      <c r="BI700" t="str">
        <f>VLOOKUP(H700,Sheet2!$A$1:$B$270,2,FALSE)</f>
        <v>MADURA</v>
      </c>
    </row>
    <row r="701" spans="1:61">
      <c r="A701">
        <v>700</v>
      </c>
      <c r="B701">
        <v>1002630735</v>
      </c>
      <c r="C701">
        <v>3</v>
      </c>
      <c r="D701" t="s">
        <v>55</v>
      </c>
      <c r="E701">
        <v>5</v>
      </c>
      <c r="F701" t="s">
        <v>227</v>
      </c>
      <c r="G701" t="s">
        <v>127</v>
      </c>
      <c r="H701" t="s">
        <v>228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46305.451342592591</v>
      </c>
      <c r="P701" s="57">
        <v>46306.480208333334</v>
      </c>
      <c r="Q701">
        <v>69407794</v>
      </c>
      <c r="S701">
        <v>152426929123</v>
      </c>
      <c r="T701" t="s">
        <v>5166</v>
      </c>
      <c r="U701" t="s">
        <v>5167</v>
      </c>
      <c r="V701" t="s">
        <v>5168</v>
      </c>
      <c r="Z701">
        <v>113.4186685</v>
      </c>
      <c r="AA701">
        <v>-7.0604024000000001</v>
      </c>
      <c r="AB701" t="s">
        <v>5169</v>
      </c>
      <c r="AC701" t="s">
        <v>229</v>
      </c>
      <c r="AL701" t="s">
        <v>217</v>
      </c>
      <c r="AM701" t="s">
        <v>5170</v>
      </c>
      <c r="AN701" t="s">
        <v>6</v>
      </c>
      <c r="AO701" s="57">
        <v>46305.455312500002</v>
      </c>
      <c r="AP701" s="57">
        <v>46306.458333333336</v>
      </c>
      <c r="AR701" t="s">
        <v>218</v>
      </c>
      <c r="AS701" t="s">
        <v>127</v>
      </c>
      <c r="AT701" t="s">
        <v>220</v>
      </c>
      <c r="AU701">
        <v>20261011</v>
      </c>
      <c r="AV701" t="s">
        <v>221</v>
      </c>
      <c r="AW701" t="s">
        <v>541</v>
      </c>
      <c r="AX701" t="s">
        <v>222</v>
      </c>
      <c r="BA701" s="57">
        <v>46306.458333333336</v>
      </c>
      <c r="BB701" t="s">
        <v>5170</v>
      </c>
      <c r="BC701">
        <v>2026</v>
      </c>
      <c r="BD701">
        <v>10</v>
      </c>
      <c r="BE701">
        <v>11</v>
      </c>
      <c r="BF701" s="6">
        <f t="shared" si="30"/>
        <v>46306</v>
      </c>
      <c r="BG701">
        <f t="shared" si="31"/>
        <v>-0.45833333333575865</v>
      </c>
      <c r="BH701" t="str">
        <f t="shared" si="32"/>
        <v>COMPLY</v>
      </c>
      <c r="BI701" t="str">
        <f>VLOOKUP(H701,Sheet2!$A$1:$B$270,2,FALSE)</f>
        <v>MADURA</v>
      </c>
    </row>
    <row r="702" spans="1:61">
      <c r="A702">
        <v>701</v>
      </c>
      <c r="B702">
        <v>1002631367</v>
      </c>
      <c r="C702">
        <v>3</v>
      </c>
      <c r="D702" t="s">
        <v>55</v>
      </c>
      <c r="E702">
        <v>5</v>
      </c>
      <c r="F702" t="s">
        <v>227</v>
      </c>
      <c r="G702" t="s">
        <v>127</v>
      </c>
      <c r="H702" t="s">
        <v>228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46306.331006944441</v>
      </c>
      <c r="P702" s="57">
        <v>46306.776076388887</v>
      </c>
      <c r="Q702">
        <v>69408081</v>
      </c>
      <c r="S702">
        <v>152426929132</v>
      </c>
      <c r="T702" t="s">
        <v>5156</v>
      </c>
      <c r="U702" t="s">
        <v>5157</v>
      </c>
      <c r="V702" t="s">
        <v>5171</v>
      </c>
      <c r="Z702">
        <v>113.436899967491</v>
      </c>
      <c r="AA702">
        <v>-7.1234178788859301</v>
      </c>
      <c r="AB702" t="s">
        <v>5172</v>
      </c>
      <c r="AC702" t="s">
        <v>216</v>
      </c>
      <c r="AL702" t="s">
        <v>217</v>
      </c>
      <c r="AM702" t="s">
        <v>3547</v>
      </c>
      <c r="AN702" t="s">
        <v>6</v>
      </c>
      <c r="AO702" s="57">
        <v>46336.340624999997</v>
      </c>
      <c r="AP702" s="57">
        <v>46307.333333333336</v>
      </c>
      <c r="AR702" t="s">
        <v>218</v>
      </c>
      <c r="AS702" t="s">
        <v>127</v>
      </c>
      <c r="AT702" t="s">
        <v>220</v>
      </c>
      <c r="AU702">
        <v>20261011</v>
      </c>
      <c r="AV702" t="s">
        <v>221</v>
      </c>
      <c r="AW702" t="s">
        <v>833</v>
      </c>
      <c r="AX702" t="s">
        <v>222</v>
      </c>
      <c r="BA702" s="57">
        <v>46307.333333333336</v>
      </c>
      <c r="BB702" t="s">
        <v>3547</v>
      </c>
      <c r="BC702">
        <v>2026</v>
      </c>
      <c r="BD702">
        <v>10</v>
      </c>
      <c r="BE702">
        <v>11</v>
      </c>
      <c r="BF702" s="6">
        <f t="shared" si="30"/>
        <v>46306</v>
      </c>
      <c r="BG702">
        <f t="shared" si="31"/>
        <v>-1.3333333333357587</v>
      </c>
      <c r="BH702" t="str">
        <f t="shared" si="32"/>
        <v>COMPLY</v>
      </c>
      <c r="BI702" t="str">
        <f>VLOOKUP(H702,Sheet2!$A$1:$B$270,2,FALSE)</f>
        <v>MADURA</v>
      </c>
    </row>
    <row r="703" spans="1:61">
      <c r="A703">
        <v>702</v>
      </c>
      <c r="B703">
        <v>1002634477</v>
      </c>
      <c r="C703">
        <v>3</v>
      </c>
      <c r="D703" t="s">
        <v>55</v>
      </c>
      <c r="E703">
        <v>5</v>
      </c>
      <c r="F703" t="s">
        <v>227</v>
      </c>
      <c r="G703" t="s">
        <v>127</v>
      </c>
      <c r="H703" t="s">
        <v>228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46308.441377314812</v>
      </c>
      <c r="P703" s="57">
        <v>46308.772094907406</v>
      </c>
      <c r="Q703">
        <v>69409205</v>
      </c>
      <c r="S703">
        <v>152426929156</v>
      </c>
      <c r="T703" t="s">
        <v>5988</v>
      </c>
      <c r="U703" t="s">
        <v>5989</v>
      </c>
      <c r="V703" t="s">
        <v>5990</v>
      </c>
      <c r="Z703">
        <v>113.4357339</v>
      </c>
      <c r="AA703">
        <v>-7.1628970999999897</v>
      </c>
      <c r="AB703" t="s">
        <v>5991</v>
      </c>
      <c r="AC703" t="s">
        <v>216</v>
      </c>
      <c r="AL703" t="s">
        <v>217</v>
      </c>
      <c r="AM703" t="s">
        <v>5992</v>
      </c>
      <c r="AN703" t="s">
        <v>6</v>
      </c>
      <c r="AO703" t="s">
        <v>5834</v>
      </c>
      <c r="AP703" s="57">
        <v>46309.333333333336</v>
      </c>
      <c r="AR703" t="s">
        <v>218</v>
      </c>
      <c r="AS703" t="s">
        <v>127</v>
      </c>
      <c r="AT703" t="s">
        <v>230</v>
      </c>
      <c r="AU703">
        <v>20261013</v>
      </c>
      <c r="AV703" t="s">
        <v>221</v>
      </c>
      <c r="AW703" t="s">
        <v>878</v>
      </c>
      <c r="AX703" t="s">
        <v>222</v>
      </c>
      <c r="BA703" s="57">
        <v>46309.333333333336</v>
      </c>
      <c r="BB703" t="s">
        <v>5992</v>
      </c>
      <c r="BC703">
        <v>2026</v>
      </c>
      <c r="BD703">
        <v>10</v>
      </c>
      <c r="BE703">
        <v>13</v>
      </c>
      <c r="BF703" s="6">
        <f t="shared" si="30"/>
        <v>46308</v>
      </c>
      <c r="BG703">
        <f t="shared" si="31"/>
        <v>-1.3333333333357587</v>
      </c>
      <c r="BH703" t="str">
        <f t="shared" si="32"/>
        <v>COMPLY</v>
      </c>
      <c r="BI703" t="str">
        <f>VLOOKUP(H703,Sheet2!$A$1:$B$270,2,FALSE)</f>
        <v>MADURA</v>
      </c>
    </row>
    <row r="704" spans="1:61">
      <c r="A704">
        <v>703</v>
      </c>
      <c r="B704">
        <v>1002634253</v>
      </c>
      <c r="C704">
        <v>3</v>
      </c>
      <c r="D704" t="s">
        <v>55</v>
      </c>
      <c r="E704">
        <v>5</v>
      </c>
      <c r="F704" t="s">
        <v>227</v>
      </c>
      <c r="G704" t="s">
        <v>127</v>
      </c>
      <c r="H704" t="s">
        <v>228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46308.407349537039</v>
      </c>
      <c r="P704" s="57">
        <v>46309.563761574071</v>
      </c>
      <c r="Q704">
        <v>69409128</v>
      </c>
      <c r="S704">
        <v>152426929154</v>
      </c>
      <c r="T704" t="s">
        <v>5993</v>
      </c>
      <c r="U704" t="s">
        <v>1842</v>
      </c>
      <c r="V704" t="s">
        <v>5994</v>
      </c>
      <c r="Z704">
        <v>113.4595856</v>
      </c>
      <c r="AA704">
        <v>-7.1504399000000003</v>
      </c>
      <c r="AB704" t="s">
        <v>5995</v>
      </c>
      <c r="AC704" t="s">
        <v>216</v>
      </c>
      <c r="AL704" t="s">
        <v>217</v>
      </c>
      <c r="AM704" t="s">
        <v>5996</v>
      </c>
      <c r="AN704" t="s">
        <v>6</v>
      </c>
      <c r="AO704" t="s">
        <v>5829</v>
      </c>
      <c r="AP704" s="57">
        <v>46309.333333333336</v>
      </c>
      <c r="AR704" t="s">
        <v>218</v>
      </c>
      <c r="AS704" t="s">
        <v>127</v>
      </c>
      <c r="AT704" t="s">
        <v>220</v>
      </c>
      <c r="AU704">
        <v>20261014</v>
      </c>
      <c r="AV704" t="s">
        <v>221</v>
      </c>
      <c r="AW704" t="s">
        <v>1479</v>
      </c>
      <c r="AX704" t="s">
        <v>222</v>
      </c>
      <c r="BA704" s="57">
        <v>46309.333333333336</v>
      </c>
      <c r="BB704" t="s">
        <v>5996</v>
      </c>
      <c r="BC704">
        <v>2026</v>
      </c>
      <c r="BD704">
        <v>10</v>
      </c>
      <c r="BE704">
        <v>14</v>
      </c>
      <c r="BF704" s="6">
        <f t="shared" si="30"/>
        <v>46309</v>
      </c>
      <c r="BG704">
        <f t="shared" si="31"/>
        <v>-0.33333333333575865</v>
      </c>
      <c r="BH704" t="str">
        <f t="shared" si="32"/>
        <v>COMPLY</v>
      </c>
      <c r="BI704" t="str">
        <f>VLOOKUP(H704,Sheet2!$A$1:$B$270,2,FALSE)</f>
        <v>MADURA</v>
      </c>
    </row>
    <row r="705" spans="1:61">
      <c r="A705">
        <v>704</v>
      </c>
      <c r="B705">
        <v>1002636229</v>
      </c>
      <c r="C705">
        <v>3</v>
      </c>
      <c r="D705" t="s">
        <v>55</v>
      </c>
      <c r="E705">
        <v>5</v>
      </c>
      <c r="F705" t="s">
        <v>227</v>
      </c>
      <c r="G705" t="s">
        <v>127</v>
      </c>
      <c r="H705" t="s">
        <v>228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46309.414363425924</v>
      </c>
      <c r="P705" s="57">
        <v>46309.657361111109</v>
      </c>
      <c r="Q705">
        <v>69409878</v>
      </c>
      <c r="S705">
        <v>152426929170</v>
      </c>
      <c r="T705" t="s">
        <v>7014</v>
      </c>
      <c r="U705" t="s">
        <v>7015</v>
      </c>
      <c r="V705" t="s">
        <v>7016</v>
      </c>
      <c r="Z705">
        <v>113.46927719999999</v>
      </c>
      <c r="AA705">
        <v>-7.1765304999999904</v>
      </c>
      <c r="AB705" t="s">
        <v>7017</v>
      </c>
      <c r="AC705" t="s">
        <v>216</v>
      </c>
      <c r="AL705" t="s">
        <v>217</v>
      </c>
      <c r="AM705" t="s">
        <v>7018</v>
      </c>
      <c r="AN705" t="s">
        <v>6</v>
      </c>
      <c r="AO705" t="s">
        <v>6880</v>
      </c>
      <c r="AP705" s="57">
        <v>46310.333333333336</v>
      </c>
      <c r="AR705" t="s">
        <v>218</v>
      </c>
      <c r="AS705" t="s">
        <v>127</v>
      </c>
      <c r="AT705" t="s">
        <v>230</v>
      </c>
      <c r="AU705">
        <v>20261014</v>
      </c>
      <c r="AV705" t="s">
        <v>221</v>
      </c>
      <c r="AW705" t="s">
        <v>875</v>
      </c>
      <c r="AX705" t="s">
        <v>222</v>
      </c>
      <c r="BA705" s="57">
        <v>46310.333333333336</v>
      </c>
      <c r="BB705" t="s">
        <v>7018</v>
      </c>
      <c r="BC705">
        <v>2026</v>
      </c>
      <c r="BD705">
        <v>10</v>
      </c>
      <c r="BE705">
        <v>14</v>
      </c>
      <c r="BF705" s="6">
        <f t="shared" si="30"/>
        <v>46309</v>
      </c>
      <c r="BG705">
        <f t="shared" si="31"/>
        <v>-1.3333333333357587</v>
      </c>
      <c r="BH705" t="str">
        <f t="shared" si="32"/>
        <v>COMPLY</v>
      </c>
      <c r="BI705" t="str">
        <f>VLOOKUP(H705,Sheet2!$A$1:$B$270,2,FALSE)</f>
        <v>MADURA</v>
      </c>
    </row>
    <row r="706" spans="1:61">
      <c r="A706">
        <v>705</v>
      </c>
      <c r="B706">
        <v>1002637812</v>
      </c>
      <c r="C706">
        <v>3</v>
      </c>
      <c r="D706" t="s">
        <v>55</v>
      </c>
      <c r="E706">
        <v>5</v>
      </c>
      <c r="F706" t="s">
        <v>227</v>
      </c>
      <c r="G706" t="s">
        <v>127</v>
      </c>
      <c r="H706" t="s">
        <v>228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46310.396111111113</v>
      </c>
      <c r="P706" s="57">
        <v>46313.656215277777</v>
      </c>
      <c r="Q706">
        <v>69410531</v>
      </c>
      <c r="S706">
        <v>152426929187</v>
      </c>
      <c r="T706" t="s">
        <v>8496</v>
      </c>
      <c r="U706" t="s">
        <v>7591</v>
      </c>
      <c r="V706" t="s">
        <v>8497</v>
      </c>
      <c r="Z706">
        <v>113.4079155</v>
      </c>
      <c r="AA706">
        <v>-7.1237325</v>
      </c>
      <c r="AB706" t="s">
        <v>7592</v>
      </c>
      <c r="AC706" t="s">
        <v>229</v>
      </c>
      <c r="AL706" t="s">
        <v>217</v>
      </c>
      <c r="AM706" t="s">
        <v>8498</v>
      </c>
      <c r="AN706" t="s">
        <v>6</v>
      </c>
      <c r="AO706" t="s">
        <v>7421</v>
      </c>
      <c r="AP706" s="57">
        <v>46312.458333333336</v>
      </c>
      <c r="AR706" t="s">
        <v>218</v>
      </c>
      <c r="AS706" t="s">
        <v>127</v>
      </c>
      <c r="AT706" t="s">
        <v>230</v>
      </c>
      <c r="AU706">
        <v>20261018</v>
      </c>
      <c r="AV706" t="s">
        <v>221</v>
      </c>
      <c r="AW706" t="s">
        <v>859</v>
      </c>
      <c r="AX706" t="s">
        <v>222</v>
      </c>
      <c r="BA706" s="57">
        <v>46312.458333333336</v>
      </c>
      <c r="BB706" t="s">
        <v>8498</v>
      </c>
      <c r="BC706">
        <v>2026</v>
      </c>
      <c r="BD706">
        <v>10</v>
      </c>
      <c r="BE706">
        <v>18</v>
      </c>
      <c r="BF706" s="6">
        <f t="shared" ref="BF706:BF769" si="33">DATE(BC706,BD706,BE706)</f>
        <v>46313</v>
      </c>
      <c r="BG706">
        <f t="shared" ref="BG706:BG769" si="34">BF706-BA706</f>
        <v>0.54166666666424135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MADURA</v>
      </c>
    </row>
    <row r="707" spans="1:61">
      <c r="A707">
        <v>706</v>
      </c>
      <c r="B707">
        <v>1002642032</v>
      </c>
      <c r="C707">
        <v>3</v>
      </c>
      <c r="D707" t="s">
        <v>55</v>
      </c>
      <c r="E707">
        <v>5</v>
      </c>
      <c r="F707" t="s">
        <v>227</v>
      </c>
      <c r="G707" t="s">
        <v>127</v>
      </c>
      <c r="H707" t="s">
        <v>228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46313.733032407406</v>
      </c>
      <c r="P707" s="57">
        <v>46315.621377314812</v>
      </c>
      <c r="Q707">
        <v>69412464</v>
      </c>
      <c r="S707">
        <v>152426929239</v>
      </c>
      <c r="T707" t="s">
        <v>8504</v>
      </c>
      <c r="U707" t="s">
        <v>8505</v>
      </c>
      <c r="V707" t="s">
        <v>8506</v>
      </c>
      <c r="Z707">
        <v>113.55870950000001</v>
      </c>
      <c r="AA707">
        <v>-7.0937218</v>
      </c>
      <c r="AB707" t="s">
        <v>8507</v>
      </c>
      <c r="AC707" t="s">
        <v>235</v>
      </c>
      <c r="AL707" t="s">
        <v>217</v>
      </c>
      <c r="AM707" t="s">
        <v>8508</v>
      </c>
      <c r="AN707" t="s">
        <v>6</v>
      </c>
      <c r="AO707" t="s">
        <v>8509</v>
      </c>
      <c r="AP707" s="57">
        <v>46314.625</v>
      </c>
      <c r="AR707" t="s">
        <v>218</v>
      </c>
      <c r="AS707" t="s">
        <v>127</v>
      </c>
      <c r="AT707" t="s">
        <v>220</v>
      </c>
      <c r="AU707">
        <v>20261020</v>
      </c>
      <c r="AV707" t="s">
        <v>221</v>
      </c>
      <c r="AW707" t="s">
        <v>1479</v>
      </c>
      <c r="AX707" t="s">
        <v>222</v>
      </c>
      <c r="BA707" s="57">
        <v>46314.625</v>
      </c>
      <c r="BB707" t="s">
        <v>8508</v>
      </c>
      <c r="BC707">
        <v>2026</v>
      </c>
      <c r="BD707">
        <v>10</v>
      </c>
      <c r="BE707">
        <v>20</v>
      </c>
      <c r="BF707" s="6">
        <f t="shared" si="33"/>
        <v>46315</v>
      </c>
      <c r="BG707">
        <f t="shared" si="34"/>
        <v>0.375</v>
      </c>
      <c r="BH707" t="str">
        <f t="shared" si="35"/>
        <v>COMPLY</v>
      </c>
      <c r="BI707" t="str">
        <f>VLOOKUP(H707,Sheet2!$A$1:$B$270,2,FALSE)</f>
        <v>MADURA</v>
      </c>
    </row>
    <row r="708" spans="1:61">
      <c r="A708">
        <v>707</v>
      </c>
      <c r="B708">
        <v>1002641879</v>
      </c>
      <c r="C708">
        <v>3</v>
      </c>
      <c r="D708" t="s">
        <v>55</v>
      </c>
      <c r="E708">
        <v>5</v>
      </c>
      <c r="F708" t="s">
        <v>227</v>
      </c>
      <c r="G708" t="s">
        <v>127</v>
      </c>
      <c r="H708" t="s">
        <v>228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46313.520590277774</v>
      </c>
      <c r="P708" s="57">
        <v>46313.797303240739</v>
      </c>
      <c r="Q708">
        <v>69412352</v>
      </c>
      <c r="S708">
        <v>152426929234</v>
      </c>
      <c r="T708" t="s">
        <v>8499</v>
      </c>
      <c r="U708" t="s">
        <v>8500</v>
      </c>
      <c r="V708" t="s">
        <v>8501</v>
      </c>
      <c r="Z708">
        <v>113.4710006</v>
      </c>
      <c r="AA708">
        <v>-7.1786402000000002</v>
      </c>
      <c r="AB708" t="s">
        <v>8502</v>
      </c>
      <c r="AC708" t="s">
        <v>216</v>
      </c>
      <c r="AL708" t="s">
        <v>217</v>
      </c>
      <c r="AM708" t="s">
        <v>8503</v>
      </c>
      <c r="AN708" t="s">
        <v>6</v>
      </c>
      <c r="AO708" t="s">
        <v>8124</v>
      </c>
      <c r="AP708" s="57">
        <v>46314.458333333336</v>
      </c>
      <c r="AR708" t="s">
        <v>218</v>
      </c>
      <c r="AS708" t="s">
        <v>127</v>
      </c>
      <c r="AT708" t="s">
        <v>230</v>
      </c>
      <c r="AU708">
        <v>20261018</v>
      </c>
      <c r="AV708" t="s">
        <v>221</v>
      </c>
      <c r="AW708" t="s">
        <v>923</v>
      </c>
      <c r="AX708" t="s">
        <v>222</v>
      </c>
      <c r="BA708" s="57">
        <v>46314.458333333336</v>
      </c>
      <c r="BB708" t="s">
        <v>8503</v>
      </c>
      <c r="BC708">
        <v>2026</v>
      </c>
      <c r="BD708">
        <v>10</v>
      </c>
      <c r="BE708">
        <v>18</v>
      </c>
      <c r="BF708" s="6">
        <f t="shared" si="33"/>
        <v>46313</v>
      </c>
      <c r="BG708">
        <f t="shared" si="34"/>
        <v>-1.4583333333357587</v>
      </c>
      <c r="BH708" t="str">
        <f t="shared" si="35"/>
        <v>COMPLY</v>
      </c>
      <c r="BI708" t="str">
        <f>VLOOKUP(H708,Sheet2!$A$1:$B$270,2,FALSE)</f>
        <v>MADURA</v>
      </c>
    </row>
    <row r="709" spans="1:61">
      <c r="A709">
        <v>708</v>
      </c>
      <c r="B709">
        <v>1002644203</v>
      </c>
      <c r="C709">
        <v>3</v>
      </c>
      <c r="D709" t="s">
        <v>55</v>
      </c>
      <c r="E709">
        <v>5</v>
      </c>
      <c r="F709" t="s">
        <v>227</v>
      </c>
      <c r="G709" t="s">
        <v>127</v>
      </c>
      <c r="H709" t="s">
        <v>228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46314.726087962961</v>
      </c>
      <c r="P709" s="57">
        <v>46315.550254629627</v>
      </c>
      <c r="Q709">
        <v>69413282</v>
      </c>
      <c r="S709">
        <v>152426929258</v>
      </c>
      <c r="T709" t="s">
        <v>9622</v>
      </c>
      <c r="U709" t="s">
        <v>9623</v>
      </c>
      <c r="V709" t="s">
        <v>9624</v>
      </c>
      <c r="Z709">
        <v>113.5266675</v>
      </c>
      <c r="AA709">
        <v>-7.0676017</v>
      </c>
      <c r="AB709" t="s">
        <v>9625</v>
      </c>
      <c r="AC709" t="s">
        <v>235</v>
      </c>
      <c r="AL709" t="s">
        <v>217</v>
      </c>
      <c r="AM709" t="s">
        <v>9538</v>
      </c>
      <c r="AN709" t="s">
        <v>6</v>
      </c>
      <c r="AO709" t="s">
        <v>9572</v>
      </c>
      <c r="AP709" s="57">
        <v>46315.625</v>
      </c>
      <c r="AR709" t="s">
        <v>218</v>
      </c>
      <c r="AS709" t="s">
        <v>127</v>
      </c>
      <c r="AT709" t="s">
        <v>220</v>
      </c>
      <c r="AU709">
        <v>20261020</v>
      </c>
      <c r="AV709" t="s">
        <v>221</v>
      </c>
      <c r="AW709" t="s">
        <v>1479</v>
      </c>
      <c r="AX709" t="s">
        <v>222</v>
      </c>
      <c r="BA709" s="57">
        <v>46315.625</v>
      </c>
      <c r="BB709" t="s">
        <v>9538</v>
      </c>
      <c r="BC709">
        <v>2026</v>
      </c>
      <c r="BD709">
        <v>10</v>
      </c>
      <c r="BE709">
        <v>20</v>
      </c>
      <c r="BF709" s="6">
        <f t="shared" si="33"/>
        <v>46315</v>
      </c>
      <c r="BG709">
        <f t="shared" si="34"/>
        <v>-0.625</v>
      </c>
      <c r="BH709" t="str">
        <f t="shared" si="35"/>
        <v>COMPLY</v>
      </c>
      <c r="BI709" t="str">
        <f>VLOOKUP(H709,Sheet2!$A$1:$B$270,2,FALSE)</f>
        <v>MADURA</v>
      </c>
    </row>
    <row r="710" spans="1:61">
      <c r="A710">
        <v>709</v>
      </c>
      <c r="B710">
        <v>1002644514</v>
      </c>
      <c r="C710">
        <v>3</v>
      </c>
      <c r="D710" t="s">
        <v>55</v>
      </c>
      <c r="E710">
        <v>5</v>
      </c>
      <c r="F710" t="s">
        <v>227</v>
      </c>
      <c r="G710" t="s">
        <v>127</v>
      </c>
      <c r="H710" t="s">
        <v>228</v>
      </c>
      <c r="I710" t="s">
        <v>212</v>
      </c>
      <c r="J710" t="s">
        <v>213</v>
      </c>
      <c r="K710" t="s">
        <v>149</v>
      </c>
      <c r="M710" t="s">
        <v>7054</v>
      </c>
      <c r="N710" t="s">
        <v>215</v>
      </c>
      <c r="O710" s="57">
        <v>46315.363159722219</v>
      </c>
      <c r="P710" s="57">
        <v>46316.337604166663</v>
      </c>
      <c r="Q710">
        <v>69413396</v>
      </c>
      <c r="S710">
        <v>152426929269</v>
      </c>
      <c r="T710" t="s">
        <v>10332</v>
      </c>
      <c r="U710" t="s">
        <v>10333</v>
      </c>
      <c r="V710" t="s">
        <v>10334</v>
      </c>
      <c r="Z710">
        <v>113.45767739999999</v>
      </c>
      <c r="AA710">
        <v>-7.1796069999999999</v>
      </c>
      <c r="AB710" t="s">
        <v>10335</v>
      </c>
      <c r="AC710" t="s">
        <v>229</v>
      </c>
      <c r="AL710" t="s">
        <v>217</v>
      </c>
      <c r="AM710" t="s">
        <v>10336</v>
      </c>
      <c r="AN710" t="s">
        <v>6</v>
      </c>
      <c r="AO710" t="s">
        <v>10125</v>
      </c>
      <c r="AP710" s="57">
        <v>46316.333333333336</v>
      </c>
      <c r="AR710" t="s">
        <v>7055</v>
      </c>
      <c r="AS710" t="s">
        <v>127</v>
      </c>
      <c r="AT710" t="s">
        <v>220</v>
      </c>
      <c r="AV710" t="s">
        <v>7056</v>
      </c>
      <c r="AW710" t="s">
        <v>576</v>
      </c>
      <c r="AX710" t="s">
        <v>222</v>
      </c>
      <c r="BA710" s="57">
        <v>46316.333333333336</v>
      </c>
      <c r="BB710" t="s">
        <v>10336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MADURA</v>
      </c>
    </row>
    <row r="711" spans="1:61">
      <c r="A711">
        <v>710</v>
      </c>
      <c r="B711">
        <v>1002646181</v>
      </c>
      <c r="C711">
        <v>3</v>
      </c>
      <c r="D711" t="s">
        <v>55</v>
      </c>
      <c r="E711">
        <v>5</v>
      </c>
      <c r="F711" t="s">
        <v>227</v>
      </c>
      <c r="G711" t="s">
        <v>127</v>
      </c>
      <c r="H711" t="s">
        <v>228</v>
      </c>
      <c r="I711" t="s">
        <v>212</v>
      </c>
      <c r="J711" t="s">
        <v>213</v>
      </c>
      <c r="K711" t="s">
        <v>149</v>
      </c>
      <c r="L711" t="s">
        <v>214</v>
      </c>
      <c r="M711" t="s">
        <v>255</v>
      </c>
      <c r="N711" t="s">
        <v>215</v>
      </c>
      <c r="O711" s="57">
        <v>46315.689398148148</v>
      </c>
      <c r="P711" s="57">
        <v>46316.497928240744</v>
      </c>
      <c r="Q711">
        <v>69414030</v>
      </c>
      <c r="S711">
        <v>152426929281</v>
      </c>
      <c r="T711" t="s">
        <v>10337</v>
      </c>
      <c r="U711" t="s">
        <v>10338</v>
      </c>
      <c r="V711" t="s">
        <v>10339</v>
      </c>
      <c r="Z711">
        <v>113.3912344</v>
      </c>
      <c r="AA711">
        <v>-7.2170125000000001</v>
      </c>
      <c r="AB711" t="s">
        <v>10340</v>
      </c>
      <c r="AC711" t="s">
        <v>216</v>
      </c>
      <c r="AL711" t="s">
        <v>217</v>
      </c>
      <c r="AM711" t="s">
        <v>10341</v>
      </c>
      <c r="AN711" t="s">
        <v>6</v>
      </c>
      <c r="AO711" t="s">
        <v>10116</v>
      </c>
      <c r="AP711" s="57">
        <v>46316.625</v>
      </c>
      <c r="AR711" t="s">
        <v>256</v>
      </c>
      <c r="AS711" t="s">
        <v>127</v>
      </c>
      <c r="AT711" t="s">
        <v>230</v>
      </c>
      <c r="AV711" t="s">
        <v>257</v>
      </c>
      <c r="AW711" t="s">
        <v>923</v>
      </c>
      <c r="AX711" t="s">
        <v>222</v>
      </c>
      <c r="BA711" s="57">
        <v>46316.625</v>
      </c>
      <c r="BB711" t="s">
        <v>10341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MADURA</v>
      </c>
    </row>
    <row r="712" spans="1:61">
      <c r="A712">
        <v>711</v>
      </c>
      <c r="B712">
        <v>1002640336</v>
      </c>
      <c r="C712">
        <v>3</v>
      </c>
      <c r="D712" t="s">
        <v>55</v>
      </c>
      <c r="E712">
        <v>5</v>
      </c>
      <c r="F712" t="s">
        <v>227</v>
      </c>
      <c r="G712" t="s">
        <v>127</v>
      </c>
      <c r="H712" t="s">
        <v>420</v>
      </c>
      <c r="I712" t="s">
        <v>212</v>
      </c>
      <c r="J712" t="s">
        <v>213</v>
      </c>
      <c r="K712" t="s">
        <v>149</v>
      </c>
      <c r="L712" t="s">
        <v>214</v>
      </c>
      <c r="M712" t="s">
        <v>1400</v>
      </c>
      <c r="N712" t="s">
        <v>215</v>
      </c>
      <c r="O712" s="57">
        <v>46311.599085648151</v>
      </c>
      <c r="P712" s="57">
        <v>46313.633969907409</v>
      </c>
      <c r="Q712">
        <v>69411584</v>
      </c>
      <c r="S712">
        <v>152427203188</v>
      </c>
      <c r="T712" t="s">
        <v>8522</v>
      </c>
      <c r="U712" t="s">
        <v>8528</v>
      </c>
      <c r="V712" t="s">
        <v>8529</v>
      </c>
      <c r="Z712">
        <v>113.54289350000001</v>
      </c>
      <c r="AA712">
        <v>-7.0476717000000004</v>
      </c>
      <c r="AB712" t="s">
        <v>8525</v>
      </c>
      <c r="AC712" t="s">
        <v>216</v>
      </c>
      <c r="AL712" t="s">
        <v>217</v>
      </c>
      <c r="AM712" t="s">
        <v>8530</v>
      </c>
      <c r="AN712" t="s">
        <v>6</v>
      </c>
      <c r="AO712" t="s">
        <v>7972</v>
      </c>
      <c r="AP712" s="57">
        <v>46312.458333333336</v>
      </c>
      <c r="AQ712" t="s">
        <v>841</v>
      </c>
      <c r="AR712" t="s">
        <v>14</v>
      </c>
      <c r="AS712" t="s">
        <v>219</v>
      </c>
      <c r="AT712" t="s">
        <v>220</v>
      </c>
      <c r="AV712" t="s">
        <v>8531</v>
      </c>
      <c r="AW712" t="s">
        <v>871</v>
      </c>
      <c r="AX712" t="s">
        <v>222</v>
      </c>
      <c r="BA712" s="57">
        <v>46312.458333333336</v>
      </c>
      <c r="BB712" t="s">
        <v>8530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MADURA</v>
      </c>
    </row>
    <row r="713" spans="1:61">
      <c r="A713">
        <v>712</v>
      </c>
      <c r="B713">
        <v>1002635685</v>
      </c>
      <c r="C713">
        <v>3</v>
      </c>
      <c r="D713" t="s">
        <v>55</v>
      </c>
      <c r="E713">
        <v>5</v>
      </c>
      <c r="F713" t="s">
        <v>227</v>
      </c>
      <c r="G713" t="s">
        <v>127</v>
      </c>
      <c r="H713" t="s">
        <v>420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46308.696932870371</v>
      </c>
      <c r="P713" s="57">
        <v>46309.829988425925</v>
      </c>
      <c r="Q713">
        <v>69409666</v>
      </c>
      <c r="S713">
        <v>152427203179</v>
      </c>
      <c r="T713" t="s">
        <v>6674</v>
      </c>
      <c r="U713" t="s">
        <v>6675</v>
      </c>
      <c r="V713" t="s">
        <v>6676</v>
      </c>
      <c r="Z713">
        <v>113.5469195</v>
      </c>
      <c r="AA713">
        <v>-6.9994391999999896</v>
      </c>
      <c r="AB713" t="s">
        <v>6677</v>
      </c>
      <c r="AC713" t="s">
        <v>216</v>
      </c>
      <c r="AL713" t="s">
        <v>217</v>
      </c>
      <c r="AM713" t="s">
        <v>6632</v>
      </c>
      <c r="AN713" t="s">
        <v>6</v>
      </c>
      <c r="AO713" t="s">
        <v>6678</v>
      </c>
      <c r="AP713" s="57">
        <v>46309.625</v>
      </c>
      <c r="AR713" t="s">
        <v>218</v>
      </c>
      <c r="AS713" t="s">
        <v>219</v>
      </c>
      <c r="AT713" t="s">
        <v>230</v>
      </c>
      <c r="AU713">
        <v>20261014</v>
      </c>
      <c r="AV713" t="s">
        <v>221</v>
      </c>
      <c r="AW713" t="s">
        <v>879</v>
      </c>
      <c r="AX713" t="s">
        <v>222</v>
      </c>
      <c r="BA713" s="57">
        <v>46309.625</v>
      </c>
      <c r="BB713" t="s">
        <v>6632</v>
      </c>
      <c r="BC713">
        <v>2026</v>
      </c>
      <c r="BD713">
        <v>10</v>
      </c>
      <c r="BE713">
        <v>14</v>
      </c>
      <c r="BF713" s="6">
        <f t="shared" si="33"/>
        <v>46309</v>
      </c>
      <c r="BG713">
        <f t="shared" si="34"/>
        <v>-0.625</v>
      </c>
      <c r="BH713" t="str">
        <f t="shared" si="35"/>
        <v>COMPLY</v>
      </c>
      <c r="BI713" t="str">
        <f>VLOOKUP(H713,Sheet2!$A$1:$B$270,2,FALSE)</f>
        <v>MADURA</v>
      </c>
    </row>
    <row r="714" spans="1:61">
      <c r="A714">
        <v>713</v>
      </c>
      <c r="B714">
        <v>1002641106</v>
      </c>
      <c r="C714">
        <v>3</v>
      </c>
      <c r="D714" t="s">
        <v>55</v>
      </c>
      <c r="E714">
        <v>5</v>
      </c>
      <c r="F714" t="s">
        <v>227</v>
      </c>
      <c r="G714" t="s">
        <v>127</v>
      </c>
      <c r="H714" t="s">
        <v>420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46312.382037037038</v>
      </c>
      <c r="P714" s="57">
        <v>46313.783726851849</v>
      </c>
      <c r="Q714">
        <v>69411909</v>
      </c>
      <c r="S714">
        <v>152427203363</v>
      </c>
      <c r="T714" t="s">
        <v>8510</v>
      </c>
      <c r="U714" t="s">
        <v>8511</v>
      </c>
      <c r="V714" t="s">
        <v>8512</v>
      </c>
      <c r="Z714">
        <v>113.581820726394</v>
      </c>
      <c r="AA714">
        <v>-7.0444838181184597</v>
      </c>
      <c r="AB714" t="s">
        <v>8513</v>
      </c>
      <c r="AC714" t="s">
        <v>229</v>
      </c>
      <c r="AL714" t="s">
        <v>217</v>
      </c>
      <c r="AM714" t="s">
        <v>8514</v>
      </c>
      <c r="AN714" t="s">
        <v>6</v>
      </c>
      <c r="AO714" t="s">
        <v>8515</v>
      </c>
      <c r="AP714" s="57">
        <v>46313.458333333336</v>
      </c>
      <c r="AR714" t="s">
        <v>218</v>
      </c>
      <c r="AS714" t="s">
        <v>219</v>
      </c>
      <c r="AT714" t="s">
        <v>220</v>
      </c>
      <c r="AU714">
        <v>20261018</v>
      </c>
      <c r="AV714" t="s">
        <v>221</v>
      </c>
      <c r="AW714" t="s">
        <v>576</v>
      </c>
      <c r="AX714" t="s">
        <v>222</v>
      </c>
      <c r="BA714" s="57">
        <v>46313.458333333336</v>
      </c>
      <c r="BB714" t="s">
        <v>8514</v>
      </c>
      <c r="BC714">
        <v>2026</v>
      </c>
      <c r="BD714">
        <v>10</v>
      </c>
      <c r="BE714">
        <v>18</v>
      </c>
      <c r="BF714" s="6">
        <f t="shared" si="33"/>
        <v>46313</v>
      </c>
      <c r="BG714">
        <f t="shared" si="34"/>
        <v>-0.45833333333575865</v>
      </c>
      <c r="BH714" t="str">
        <f t="shared" si="35"/>
        <v>COMPLY</v>
      </c>
      <c r="BI714" t="str">
        <f>VLOOKUP(H714,Sheet2!$A$1:$B$270,2,FALSE)</f>
        <v>MADURA</v>
      </c>
    </row>
    <row r="715" spans="1:61">
      <c r="A715">
        <v>714</v>
      </c>
      <c r="B715">
        <v>1002641821</v>
      </c>
      <c r="C715">
        <v>3</v>
      </c>
      <c r="D715" t="s">
        <v>55</v>
      </c>
      <c r="E715">
        <v>5</v>
      </c>
      <c r="F715" t="s">
        <v>227</v>
      </c>
      <c r="G715" t="s">
        <v>127</v>
      </c>
      <c r="H715" t="s">
        <v>420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46313.459432870368</v>
      </c>
      <c r="P715" s="57">
        <v>46314.507291666669</v>
      </c>
      <c r="Q715">
        <v>69412314</v>
      </c>
      <c r="S715">
        <v>152427203369</v>
      </c>
      <c r="T715" t="s">
        <v>8516</v>
      </c>
      <c r="U715" t="s">
        <v>8517</v>
      </c>
      <c r="V715" t="s">
        <v>8518</v>
      </c>
      <c r="Z715">
        <v>113.48255418241</v>
      </c>
      <c r="AA715">
        <v>-7.0212203523308103</v>
      </c>
      <c r="AB715" t="s">
        <v>8519</v>
      </c>
      <c r="AC715" t="s">
        <v>216</v>
      </c>
      <c r="AL715" t="s">
        <v>217</v>
      </c>
      <c r="AM715" t="s">
        <v>8520</v>
      </c>
      <c r="AN715" t="s">
        <v>6</v>
      </c>
      <c r="AO715" t="s">
        <v>8521</v>
      </c>
      <c r="AP715" s="57">
        <v>46314.333333333336</v>
      </c>
      <c r="AR715" t="s">
        <v>218</v>
      </c>
      <c r="AS715" t="s">
        <v>219</v>
      </c>
      <c r="AT715" t="s">
        <v>230</v>
      </c>
      <c r="AU715">
        <v>20261019</v>
      </c>
      <c r="AV715" t="s">
        <v>221</v>
      </c>
      <c r="AW715" t="s">
        <v>923</v>
      </c>
      <c r="AX715" t="s">
        <v>222</v>
      </c>
      <c r="BA715" s="57">
        <v>46314.333333333336</v>
      </c>
      <c r="BB715" t="s">
        <v>8520</v>
      </c>
      <c r="BC715">
        <v>2026</v>
      </c>
      <c r="BD715">
        <v>10</v>
      </c>
      <c r="BE715">
        <v>19</v>
      </c>
      <c r="BF715" s="6">
        <f t="shared" si="33"/>
        <v>46314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MADURA</v>
      </c>
    </row>
    <row r="716" spans="1:61">
      <c r="A716">
        <v>715</v>
      </c>
      <c r="B716">
        <v>1002641967</v>
      </c>
      <c r="C716">
        <v>3</v>
      </c>
      <c r="D716" t="s">
        <v>55</v>
      </c>
      <c r="E716">
        <v>5</v>
      </c>
      <c r="F716" t="s">
        <v>227</v>
      </c>
      <c r="G716" t="s">
        <v>127</v>
      </c>
      <c r="H716" t="s">
        <v>420</v>
      </c>
      <c r="I716" t="s">
        <v>212</v>
      </c>
      <c r="J716" t="s">
        <v>213</v>
      </c>
      <c r="K716" t="s">
        <v>149</v>
      </c>
      <c r="M716" t="s">
        <v>76</v>
      </c>
      <c r="N716" t="s">
        <v>215</v>
      </c>
      <c r="O716" s="57">
        <v>46313.633969907409</v>
      </c>
      <c r="P716" s="57">
        <v>46313.693738425929</v>
      </c>
      <c r="Q716">
        <v>69411584</v>
      </c>
      <c r="S716">
        <v>152427203541</v>
      </c>
      <c r="T716" t="s">
        <v>8522</v>
      </c>
      <c r="U716" t="s">
        <v>8523</v>
      </c>
      <c r="V716" t="s">
        <v>8524</v>
      </c>
      <c r="Z716">
        <v>113.540705405056</v>
      </c>
      <c r="AA716">
        <v>-7.0543491048622702</v>
      </c>
      <c r="AB716" t="s">
        <v>8525</v>
      </c>
      <c r="AC716" t="s">
        <v>216</v>
      </c>
      <c r="AL716" t="s">
        <v>217</v>
      </c>
      <c r="AM716" t="s">
        <v>8526</v>
      </c>
      <c r="AN716" t="s">
        <v>6</v>
      </c>
      <c r="AO716" t="s">
        <v>8527</v>
      </c>
      <c r="AR716" t="s">
        <v>218</v>
      </c>
      <c r="AS716" t="s">
        <v>219</v>
      </c>
      <c r="AT716" t="s">
        <v>220</v>
      </c>
      <c r="AU716">
        <v>20261018</v>
      </c>
      <c r="AV716" t="s">
        <v>221</v>
      </c>
      <c r="AW716" t="s">
        <v>540</v>
      </c>
      <c r="AX716" t="s">
        <v>222</v>
      </c>
      <c r="BA716" s="57">
        <v>46313.291666666664</v>
      </c>
      <c r="BB716" t="s">
        <v>8526</v>
      </c>
      <c r="BC716">
        <v>2026</v>
      </c>
      <c r="BD716">
        <v>10</v>
      </c>
      <c r="BE716">
        <v>18</v>
      </c>
      <c r="BF716" s="6">
        <f t="shared" si="33"/>
        <v>46313</v>
      </c>
      <c r="BG716">
        <f t="shared" si="34"/>
        <v>-0.29166666666424135</v>
      </c>
      <c r="BH716" t="str">
        <f t="shared" si="35"/>
        <v>COMPLY</v>
      </c>
      <c r="BI716" t="str">
        <f>VLOOKUP(H716,Sheet2!$A$1:$B$270,2,FALSE)</f>
        <v>MADURA</v>
      </c>
    </row>
    <row r="717" spans="1:61">
      <c r="A717">
        <v>716</v>
      </c>
      <c r="B717">
        <v>1002641343</v>
      </c>
      <c r="C717">
        <v>3</v>
      </c>
      <c r="D717" t="s">
        <v>55</v>
      </c>
      <c r="E717">
        <v>5</v>
      </c>
      <c r="F717" t="s">
        <v>227</v>
      </c>
      <c r="G717" t="s">
        <v>127</v>
      </c>
      <c r="H717" t="s">
        <v>483</v>
      </c>
      <c r="I717" t="s">
        <v>212</v>
      </c>
      <c r="J717" t="s">
        <v>213</v>
      </c>
      <c r="K717" t="s">
        <v>149</v>
      </c>
      <c r="L717" t="s">
        <v>214</v>
      </c>
      <c r="M717" t="s">
        <v>1400</v>
      </c>
      <c r="N717" t="s">
        <v>215</v>
      </c>
      <c r="O717" s="57">
        <v>46312.539282407408</v>
      </c>
      <c r="P717" s="57">
        <v>46315.548796296294</v>
      </c>
      <c r="Q717">
        <v>69412039</v>
      </c>
      <c r="S717">
        <v>152429209136</v>
      </c>
      <c r="T717" t="s">
        <v>8532</v>
      </c>
      <c r="U717" t="s">
        <v>8533</v>
      </c>
      <c r="V717" t="s">
        <v>8534</v>
      </c>
      <c r="Z717">
        <v>113.803392983973</v>
      </c>
      <c r="AA717">
        <v>-6.8943846238757898</v>
      </c>
      <c r="AB717" t="s">
        <v>8535</v>
      </c>
      <c r="AC717" t="s">
        <v>216</v>
      </c>
      <c r="AL717" t="s">
        <v>217</v>
      </c>
      <c r="AM717" t="s">
        <v>7623</v>
      </c>
      <c r="AN717" t="s">
        <v>6</v>
      </c>
      <c r="AO717" t="s">
        <v>8302</v>
      </c>
      <c r="AP717" s="57">
        <v>46314.333333333336</v>
      </c>
      <c r="AR717" t="s">
        <v>14</v>
      </c>
      <c r="AS717" t="s">
        <v>219</v>
      </c>
      <c r="AT717" t="s">
        <v>220</v>
      </c>
      <c r="AV717" t="s">
        <v>9626</v>
      </c>
      <c r="AW717" t="s">
        <v>1814</v>
      </c>
      <c r="AX717" t="s">
        <v>222</v>
      </c>
      <c r="BA717" s="57">
        <v>46314.333333333336</v>
      </c>
      <c r="BB717" t="s">
        <v>7623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MADURA</v>
      </c>
    </row>
    <row r="718" spans="1:61">
      <c r="A718">
        <v>717</v>
      </c>
      <c r="B718">
        <v>1002645404</v>
      </c>
      <c r="C718">
        <v>3</v>
      </c>
      <c r="D718" t="s">
        <v>55</v>
      </c>
      <c r="E718">
        <v>5</v>
      </c>
      <c r="F718" t="s">
        <v>227</v>
      </c>
      <c r="G718" t="s">
        <v>127</v>
      </c>
      <c r="H718" t="s">
        <v>483</v>
      </c>
      <c r="I718" t="s">
        <v>212</v>
      </c>
      <c r="J718" t="s">
        <v>213</v>
      </c>
      <c r="K718" t="s">
        <v>149</v>
      </c>
      <c r="M718" t="s">
        <v>76</v>
      </c>
      <c r="N718" t="s">
        <v>215</v>
      </c>
      <c r="O718" s="57">
        <v>46315.548807870371</v>
      </c>
      <c r="P718" s="57">
        <v>46315.591620370367</v>
      </c>
      <c r="Q718">
        <v>69412039</v>
      </c>
      <c r="S718">
        <v>152429209138</v>
      </c>
      <c r="T718" t="s">
        <v>8532</v>
      </c>
      <c r="U718" t="s">
        <v>10342</v>
      </c>
      <c r="V718" t="s">
        <v>10343</v>
      </c>
      <c r="Z718">
        <v>113.8040572</v>
      </c>
      <c r="AA718">
        <v>-6.8921321999999998</v>
      </c>
      <c r="AB718" t="s">
        <v>8535</v>
      </c>
      <c r="AC718" t="s">
        <v>216</v>
      </c>
      <c r="AL718" t="s">
        <v>217</v>
      </c>
      <c r="AM718" t="s">
        <v>10344</v>
      </c>
      <c r="AN718" t="s">
        <v>6</v>
      </c>
      <c r="AO718" t="s">
        <v>10192</v>
      </c>
      <c r="AR718" t="s">
        <v>218</v>
      </c>
      <c r="AS718" t="s">
        <v>219</v>
      </c>
      <c r="AT718" t="s">
        <v>220</v>
      </c>
      <c r="AU718">
        <v>20261020</v>
      </c>
      <c r="AV718" t="s">
        <v>221</v>
      </c>
      <c r="AW718" t="s">
        <v>540</v>
      </c>
      <c r="AX718" t="s">
        <v>222</v>
      </c>
      <c r="BA718" s="57">
        <v>46315.291666666664</v>
      </c>
      <c r="BB718" t="s">
        <v>10344</v>
      </c>
      <c r="BC718">
        <v>2026</v>
      </c>
      <c r="BD718">
        <v>10</v>
      </c>
      <c r="BE718">
        <v>20</v>
      </c>
      <c r="BF718" s="6">
        <f t="shared" si="33"/>
        <v>46315</v>
      </c>
      <c r="BG718">
        <f t="shared" si="34"/>
        <v>-0.29166666666424135</v>
      </c>
      <c r="BH718" t="str">
        <f t="shared" si="35"/>
        <v>COMPLY</v>
      </c>
      <c r="BI718" t="str">
        <f>VLOOKUP(H718,Sheet2!$A$1:$B$270,2,FALSE)</f>
        <v>MADURA</v>
      </c>
    </row>
    <row r="719" spans="1:61">
      <c r="A719">
        <v>718</v>
      </c>
      <c r="B719">
        <v>1002617619</v>
      </c>
      <c r="C719">
        <v>3</v>
      </c>
      <c r="D719" t="s">
        <v>55</v>
      </c>
      <c r="E719">
        <v>5</v>
      </c>
      <c r="F719" t="s">
        <v>227</v>
      </c>
      <c r="G719" t="s">
        <v>127</v>
      </c>
      <c r="H719" t="s">
        <v>354</v>
      </c>
      <c r="I719" t="s">
        <v>212</v>
      </c>
      <c r="J719" t="s">
        <v>213</v>
      </c>
      <c r="K719" t="s">
        <v>149</v>
      </c>
      <c r="M719" t="s">
        <v>836</v>
      </c>
      <c r="N719" t="s">
        <v>215</v>
      </c>
      <c r="O719" s="57">
        <v>46296.483969907407</v>
      </c>
      <c r="P719" s="57">
        <v>46303.412673611114</v>
      </c>
      <c r="Q719">
        <v>69402269</v>
      </c>
      <c r="S719">
        <v>152454200101</v>
      </c>
      <c r="T719" t="s">
        <v>1056</v>
      </c>
      <c r="U719" t="s">
        <v>1057</v>
      </c>
      <c r="V719" t="s">
        <v>1058</v>
      </c>
      <c r="Z719">
        <v>115.2862231</v>
      </c>
      <c r="AA719">
        <v>-6.8636872000000002</v>
      </c>
      <c r="AB719" t="s">
        <v>1059</v>
      </c>
      <c r="AC719" t="s">
        <v>229</v>
      </c>
      <c r="AL719" t="s">
        <v>217</v>
      </c>
      <c r="AM719" t="s">
        <v>1060</v>
      </c>
      <c r="AN719" t="s">
        <v>6</v>
      </c>
      <c r="AO719" s="57">
        <v>46032.486342592594</v>
      </c>
      <c r="AP719" s="57">
        <v>46297.458333333336</v>
      </c>
      <c r="AQ719" t="s">
        <v>838</v>
      </c>
      <c r="AR719" t="s">
        <v>14</v>
      </c>
      <c r="AS719" t="s">
        <v>219</v>
      </c>
      <c r="AT719" t="s">
        <v>230</v>
      </c>
      <c r="AV719" t="s">
        <v>837</v>
      </c>
      <c r="AW719" t="s">
        <v>540</v>
      </c>
      <c r="AX719" t="s">
        <v>222</v>
      </c>
      <c r="BA719" s="57">
        <v>46297.458333333336</v>
      </c>
      <c r="BB719" t="s">
        <v>1060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MADURA</v>
      </c>
    </row>
    <row r="720" spans="1:61">
      <c r="A720">
        <v>719</v>
      </c>
      <c r="B720">
        <v>1002621759</v>
      </c>
      <c r="C720">
        <v>3</v>
      </c>
      <c r="D720" t="s">
        <v>55</v>
      </c>
      <c r="E720">
        <v>5</v>
      </c>
      <c r="F720" t="s">
        <v>227</v>
      </c>
      <c r="G720" t="s">
        <v>127</v>
      </c>
      <c r="H720" t="s">
        <v>354</v>
      </c>
      <c r="I720" t="s">
        <v>212</v>
      </c>
      <c r="J720" t="s">
        <v>213</v>
      </c>
      <c r="K720" t="s">
        <v>149</v>
      </c>
      <c r="M720" t="s">
        <v>279</v>
      </c>
      <c r="N720" t="s">
        <v>563</v>
      </c>
      <c r="O720" s="57">
        <v>46300.399965277778</v>
      </c>
      <c r="P720" s="57">
        <v>46302.532800925925</v>
      </c>
      <c r="Q720">
        <v>69404060</v>
      </c>
      <c r="S720">
        <v>152454200104</v>
      </c>
      <c r="T720" t="s">
        <v>3305</v>
      </c>
      <c r="U720" t="s">
        <v>2696</v>
      </c>
      <c r="V720" t="s">
        <v>3306</v>
      </c>
      <c r="Z720">
        <v>115.3229334</v>
      </c>
      <c r="AA720">
        <v>-6.8511921999999998</v>
      </c>
      <c r="AB720" t="s">
        <v>2697</v>
      </c>
      <c r="AC720" t="s">
        <v>229</v>
      </c>
      <c r="AL720" t="s">
        <v>217</v>
      </c>
      <c r="AM720" t="s">
        <v>3307</v>
      </c>
      <c r="AN720" t="s">
        <v>6</v>
      </c>
      <c r="AO720" s="57">
        <v>46152.40284722222</v>
      </c>
      <c r="AP720" s="57">
        <v>46302.625</v>
      </c>
      <c r="AR720" t="s">
        <v>239</v>
      </c>
      <c r="AS720" t="s">
        <v>219</v>
      </c>
      <c r="AT720" t="s">
        <v>230</v>
      </c>
      <c r="AV720" t="s">
        <v>3308</v>
      </c>
      <c r="AW720" t="s">
        <v>540</v>
      </c>
      <c r="AX720" t="s">
        <v>222</v>
      </c>
      <c r="BA720" s="57">
        <v>46302.625</v>
      </c>
      <c r="BB720" t="s">
        <v>3307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MADURA</v>
      </c>
    </row>
    <row r="721" spans="1:61">
      <c r="A721">
        <v>720</v>
      </c>
      <c r="B721">
        <v>1002630748</v>
      </c>
      <c r="C721">
        <v>3</v>
      </c>
      <c r="D721" t="s">
        <v>55</v>
      </c>
      <c r="E721">
        <v>5</v>
      </c>
      <c r="F721" t="s">
        <v>227</v>
      </c>
      <c r="G721" t="s">
        <v>127</v>
      </c>
      <c r="H721" t="s">
        <v>354</v>
      </c>
      <c r="I721" t="s">
        <v>212</v>
      </c>
      <c r="J721" t="s">
        <v>213</v>
      </c>
      <c r="K721" t="s">
        <v>149</v>
      </c>
      <c r="L721" t="s">
        <v>214</v>
      </c>
      <c r="M721" t="s">
        <v>279</v>
      </c>
      <c r="N721" t="s">
        <v>215</v>
      </c>
      <c r="O721" s="57">
        <v>46305.453935185185</v>
      </c>
      <c r="P721" s="57">
        <v>46305.874108796299</v>
      </c>
      <c r="Q721">
        <v>69407799</v>
      </c>
      <c r="S721">
        <v>152454200107</v>
      </c>
      <c r="T721" t="s">
        <v>5173</v>
      </c>
      <c r="U721" t="s">
        <v>5174</v>
      </c>
      <c r="V721" t="s">
        <v>5175</v>
      </c>
      <c r="Z721">
        <v>115.305906794965</v>
      </c>
      <c r="AA721">
        <v>-6.8559886181266103</v>
      </c>
      <c r="AB721" t="s">
        <v>5176</v>
      </c>
      <c r="AC721" t="s">
        <v>216</v>
      </c>
      <c r="AL721" t="s">
        <v>217</v>
      </c>
      <c r="AM721" t="s">
        <v>5177</v>
      </c>
      <c r="AN721" t="s">
        <v>6</v>
      </c>
      <c r="AO721" s="57">
        <v>46305.455312500002</v>
      </c>
      <c r="AP721" s="57">
        <v>46306.333333333336</v>
      </c>
      <c r="AR721" t="s">
        <v>239</v>
      </c>
      <c r="AS721" t="s">
        <v>219</v>
      </c>
      <c r="AT721" t="s">
        <v>230</v>
      </c>
      <c r="AV721" t="s">
        <v>799</v>
      </c>
      <c r="AW721" t="s">
        <v>876</v>
      </c>
      <c r="AX721" t="s">
        <v>222</v>
      </c>
      <c r="BA721" s="57">
        <v>46306.333333333336</v>
      </c>
      <c r="BB721" t="s">
        <v>5177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MADURA</v>
      </c>
    </row>
    <row r="722" spans="1:61">
      <c r="A722">
        <v>721</v>
      </c>
      <c r="B722">
        <v>1002645716</v>
      </c>
      <c r="C722">
        <v>3</v>
      </c>
      <c r="D722" t="s">
        <v>55</v>
      </c>
      <c r="E722">
        <v>5</v>
      </c>
      <c r="F722" t="s">
        <v>227</v>
      </c>
      <c r="G722" t="s">
        <v>127</v>
      </c>
      <c r="H722" t="s">
        <v>354</v>
      </c>
      <c r="I722" t="s">
        <v>212</v>
      </c>
      <c r="J722" t="s">
        <v>213</v>
      </c>
      <c r="K722" t="s">
        <v>149</v>
      </c>
      <c r="M722" t="s">
        <v>238</v>
      </c>
      <c r="N722" t="s">
        <v>215</v>
      </c>
      <c r="O722" s="57">
        <v>46315.613055555557</v>
      </c>
      <c r="P722" s="57">
        <v>46315.797349537039</v>
      </c>
      <c r="Q722">
        <v>69413848</v>
      </c>
      <c r="S722">
        <v>152454200108</v>
      </c>
      <c r="T722" t="s">
        <v>10345</v>
      </c>
      <c r="U722" t="s">
        <v>10346</v>
      </c>
      <c r="V722" t="s">
        <v>10347</v>
      </c>
      <c r="Z722">
        <v>115.2959508</v>
      </c>
      <c r="AA722">
        <v>-6.8580804000000004</v>
      </c>
      <c r="AB722" t="s">
        <v>10348</v>
      </c>
      <c r="AC722" t="s">
        <v>229</v>
      </c>
      <c r="AL722" t="s">
        <v>217</v>
      </c>
      <c r="AM722" t="s">
        <v>10349</v>
      </c>
      <c r="AN722" t="s">
        <v>6</v>
      </c>
      <c r="AO722" t="s">
        <v>10233</v>
      </c>
      <c r="AP722" s="57">
        <v>46318.333333333336</v>
      </c>
      <c r="AR722" t="s">
        <v>239</v>
      </c>
      <c r="AS722" t="s">
        <v>219</v>
      </c>
      <c r="AT722" t="s">
        <v>230</v>
      </c>
      <c r="AV722" t="s">
        <v>238</v>
      </c>
      <c r="AW722" t="s">
        <v>539</v>
      </c>
      <c r="AX722" t="s">
        <v>222</v>
      </c>
      <c r="BA722" s="57">
        <v>46318.333333333336</v>
      </c>
      <c r="BB722" t="s">
        <v>10349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str">
        <f>VLOOKUP(H722,Sheet2!$A$1:$B$270,2,FALSE)</f>
        <v>MADURA</v>
      </c>
    </row>
    <row r="723" spans="1:61">
      <c r="A723">
        <v>722</v>
      </c>
      <c r="B723">
        <v>1002626914</v>
      </c>
      <c r="C723">
        <v>3</v>
      </c>
      <c r="D723" t="s">
        <v>55</v>
      </c>
      <c r="E723">
        <v>5</v>
      </c>
      <c r="F723" t="s">
        <v>227</v>
      </c>
      <c r="G723" t="s">
        <v>127</v>
      </c>
      <c r="H723" t="s">
        <v>362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46302.763599537036</v>
      </c>
      <c r="P723" s="57">
        <v>46303.725243055553</v>
      </c>
      <c r="Q723">
        <v>69406165</v>
      </c>
      <c r="S723">
        <v>152430202966</v>
      </c>
      <c r="T723" t="s">
        <v>3990</v>
      </c>
      <c r="U723" t="s">
        <v>3991</v>
      </c>
      <c r="V723" t="s">
        <v>3992</v>
      </c>
      <c r="Z723">
        <v>114.096624478697</v>
      </c>
      <c r="AA723">
        <v>-6.9761256100408202</v>
      </c>
      <c r="AB723" t="s">
        <v>3993</v>
      </c>
      <c r="AC723" t="s">
        <v>216</v>
      </c>
      <c r="AL723" t="s">
        <v>217</v>
      </c>
      <c r="AM723" t="s">
        <v>3994</v>
      </c>
      <c r="AN723" t="s">
        <v>6</v>
      </c>
      <c r="AO723" s="57">
        <v>46213.767291666663</v>
      </c>
      <c r="AP723" s="57">
        <v>46303.625</v>
      </c>
      <c r="AR723" t="s">
        <v>218</v>
      </c>
      <c r="AS723" t="s">
        <v>219</v>
      </c>
      <c r="AT723" t="s">
        <v>220</v>
      </c>
      <c r="AU723">
        <v>20261008</v>
      </c>
      <c r="AV723" t="s">
        <v>221</v>
      </c>
      <c r="AW723" t="s">
        <v>1814</v>
      </c>
      <c r="AX723" t="s">
        <v>222</v>
      </c>
      <c r="BA723" s="57">
        <v>46303.625</v>
      </c>
      <c r="BB723" t="s">
        <v>3994</v>
      </c>
      <c r="BC723">
        <v>2026</v>
      </c>
      <c r="BD723">
        <v>10</v>
      </c>
      <c r="BE723">
        <v>8</v>
      </c>
      <c r="BF723" s="6">
        <f t="shared" si="33"/>
        <v>46303</v>
      </c>
      <c r="BG723">
        <f t="shared" si="34"/>
        <v>-0.625</v>
      </c>
      <c r="BH723" t="str">
        <f t="shared" si="35"/>
        <v>COMPLY</v>
      </c>
      <c r="BI723" t="str">
        <f>VLOOKUP(H723,Sheet2!$A$1:$B$270,2,FALSE)</f>
        <v>MADURA</v>
      </c>
    </row>
    <row r="724" spans="1:61">
      <c r="A724">
        <v>723</v>
      </c>
      <c r="B724">
        <v>1002639305</v>
      </c>
      <c r="C724">
        <v>3</v>
      </c>
      <c r="D724" t="s">
        <v>55</v>
      </c>
      <c r="E724">
        <v>5</v>
      </c>
      <c r="F724" t="s">
        <v>227</v>
      </c>
      <c r="G724" t="s">
        <v>127</v>
      </c>
      <c r="H724" t="s">
        <v>362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46311.335185185184</v>
      </c>
      <c r="P724" s="57">
        <v>46312.54614583333</v>
      </c>
      <c r="Q724">
        <v>69411083</v>
      </c>
      <c r="S724">
        <v>152430202231</v>
      </c>
      <c r="T724" t="s">
        <v>5156</v>
      </c>
      <c r="U724" t="s">
        <v>8536</v>
      </c>
      <c r="V724" t="s">
        <v>8537</v>
      </c>
      <c r="Z724">
        <v>114.036968462169</v>
      </c>
      <c r="AA724">
        <v>-6.9616535055268596</v>
      </c>
      <c r="AB724" t="s">
        <v>8538</v>
      </c>
      <c r="AC724" t="s">
        <v>216</v>
      </c>
      <c r="AL724" t="s">
        <v>217</v>
      </c>
      <c r="AM724" t="s">
        <v>8089</v>
      </c>
      <c r="AN724" t="s">
        <v>6</v>
      </c>
      <c r="AO724" t="s">
        <v>8539</v>
      </c>
      <c r="AP724" s="57">
        <v>46312.333333333336</v>
      </c>
      <c r="AR724" t="s">
        <v>218</v>
      </c>
      <c r="AS724" t="s">
        <v>219</v>
      </c>
      <c r="AT724" t="s">
        <v>220</v>
      </c>
      <c r="AU724">
        <v>20261017</v>
      </c>
      <c r="AV724" t="s">
        <v>221</v>
      </c>
      <c r="AW724" t="s">
        <v>1814</v>
      </c>
      <c r="AX724" t="s">
        <v>222</v>
      </c>
      <c r="BA724" s="57">
        <v>46312.333333333336</v>
      </c>
      <c r="BB724" t="s">
        <v>8089</v>
      </c>
      <c r="BC724">
        <v>2026</v>
      </c>
      <c r="BD724">
        <v>10</v>
      </c>
      <c r="BE724">
        <v>17</v>
      </c>
      <c r="BF724" s="6">
        <f t="shared" si="33"/>
        <v>46312</v>
      </c>
      <c r="BG724">
        <f t="shared" si="34"/>
        <v>-0.33333333333575865</v>
      </c>
      <c r="BH724" t="str">
        <f t="shared" si="35"/>
        <v>COMPLY</v>
      </c>
      <c r="BI724" t="str">
        <f>VLOOKUP(H724,Sheet2!$A$1:$B$270,2,FALSE)</f>
        <v>MADURA</v>
      </c>
    </row>
    <row r="725" spans="1:61">
      <c r="A725">
        <v>724</v>
      </c>
      <c r="B725">
        <v>1002631866</v>
      </c>
      <c r="C725">
        <v>3</v>
      </c>
      <c r="D725" t="s">
        <v>55</v>
      </c>
      <c r="E725">
        <v>5</v>
      </c>
      <c r="F725" t="s">
        <v>227</v>
      </c>
      <c r="G725" t="s">
        <v>127</v>
      </c>
      <c r="H725" t="s">
        <v>484</v>
      </c>
      <c r="I725" t="s">
        <v>212</v>
      </c>
      <c r="J725" t="s">
        <v>213</v>
      </c>
      <c r="K725" t="s">
        <v>149</v>
      </c>
      <c r="L725" t="s">
        <v>214</v>
      </c>
      <c r="M725" t="s">
        <v>836</v>
      </c>
      <c r="N725" t="s">
        <v>215</v>
      </c>
      <c r="O725" s="57">
        <v>46307.303229166668</v>
      </c>
      <c r="P725" s="57">
        <v>46310.585185185184</v>
      </c>
      <c r="Q725">
        <v>69408278</v>
      </c>
      <c r="S725">
        <v>152428209144</v>
      </c>
      <c r="T725" t="s">
        <v>5997</v>
      </c>
      <c r="U725" t="s">
        <v>5998</v>
      </c>
      <c r="V725" t="s">
        <v>6002</v>
      </c>
      <c r="Z725">
        <v>113.707576096057</v>
      </c>
      <c r="AA725">
        <v>-7.1041218877743297</v>
      </c>
      <c r="AB725" t="s">
        <v>6003</v>
      </c>
      <c r="AC725" t="s">
        <v>216</v>
      </c>
      <c r="AL725" t="s">
        <v>217</v>
      </c>
      <c r="AM725" t="s">
        <v>6004</v>
      </c>
      <c r="AN725" t="s">
        <v>6</v>
      </c>
      <c r="AO725" s="57">
        <v>46366.308935185189</v>
      </c>
      <c r="AP725" s="57">
        <v>46308.333333333336</v>
      </c>
      <c r="AQ725" t="s">
        <v>841</v>
      </c>
      <c r="AR725" t="s">
        <v>14</v>
      </c>
      <c r="AS725" t="s">
        <v>219</v>
      </c>
      <c r="AT725" t="s">
        <v>220</v>
      </c>
      <c r="AV725" t="s">
        <v>837</v>
      </c>
      <c r="AW725" t="s">
        <v>833</v>
      </c>
      <c r="AX725" t="s">
        <v>222</v>
      </c>
      <c r="BA725" s="57">
        <v>46308.333333333336</v>
      </c>
      <c r="BB725" t="s">
        <v>6004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MADURA</v>
      </c>
    </row>
    <row r="726" spans="1:61">
      <c r="A726">
        <v>725</v>
      </c>
      <c r="B726">
        <v>1002632985</v>
      </c>
      <c r="C726">
        <v>3</v>
      </c>
      <c r="D726" t="s">
        <v>55</v>
      </c>
      <c r="E726">
        <v>5</v>
      </c>
      <c r="F726" t="s">
        <v>227</v>
      </c>
      <c r="G726" t="s">
        <v>127</v>
      </c>
      <c r="H726" t="s">
        <v>484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46307.569907407407</v>
      </c>
      <c r="P726" s="57">
        <v>46308.536585648151</v>
      </c>
      <c r="Q726">
        <v>69408642</v>
      </c>
      <c r="S726">
        <v>152428209145</v>
      </c>
      <c r="T726" t="s">
        <v>5997</v>
      </c>
      <c r="U726" t="s">
        <v>5998</v>
      </c>
      <c r="V726" t="s">
        <v>5999</v>
      </c>
      <c r="Z726">
        <v>113.707577772438</v>
      </c>
      <c r="AA726">
        <v>-7.1040849578256999</v>
      </c>
      <c r="AB726" t="s">
        <v>6000</v>
      </c>
      <c r="AC726" t="s">
        <v>216</v>
      </c>
      <c r="AL726" t="s">
        <v>217</v>
      </c>
      <c r="AM726" t="s">
        <v>6001</v>
      </c>
      <c r="AN726" t="s">
        <v>6</v>
      </c>
      <c r="AO726" s="57">
        <v>46366.580231481479</v>
      </c>
      <c r="AP726" s="57">
        <v>46308.458333333336</v>
      </c>
      <c r="AR726" t="s">
        <v>218</v>
      </c>
      <c r="AS726" t="s">
        <v>219</v>
      </c>
      <c r="AT726" t="s">
        <v>220</v>
      </c>
      <c r="AU726">
        <v>20261013</v>
      </c>
      <c r="AV726" t="s">
        <v>221</v>
      </c>
      <c r="AW726" t="s">
        <v>833</v>
      </c>
      <c r="AX726" t="s">
        <v>222</v>
      </c>
      <c r="BA726" s="57">
        <v>46308.458333333336</v>
      </c>
      <c r="BB726" t="s">
        <v>6001</v>
      </c>
      <c r="BC726">
        <v>2026</v>
      </c>
      <c r="BD726">
        <v>10</v>
      </c>
      <c r="BE726">
        <v>13</v>
      </c>
      <c r="BF726" s="6">
        <f t="shared" si="33"/>
        <v>46308</v>
      </c>
      <c r="BG726">
        <f t="shared" si="34"/>
        <v>-0.45833333333575865</v>
      </c>
      <c r="BH726" t="str">
        <f t="shared" si="35"/>
        <v>COMPLY</v>
      </c>
      <c r="BI726" t="str">
        <f>VLOOKUP(H726,Sheet2!$A$1:$B$270,2,FALSE)</f>
        <v>MADURA</v>
      </c>
    </row>
    <row r="727" spans="1:61">
      <c r="A727">
        <v>726</v>
      </c>
      <c r="B727">
        <v>1002637670</v>
      </c>
      <c r="C727">
        <v>3</v>
      </c>
      <c r="D727" t="s">
        <v>55</v>
      </c>
      <c r="E727">
        <v>5</v>
      </c>
      <c r="F727" t="s">
        <v>227</v>
      </c>
      <c r="G727" t="s">
        <v>127</v>
      </c>
      <c r="H727" t="s">
        <v>484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46310.359432870369</v>
      </c>
      <c r="P727" s="57">
        <v>46310.675682870373</v>
      </c>
      <c r="Q727">
        <v>69410462</v>
      </c>
      <c r="S727">
        <v>152428209150</v>
      </c>
      <c r="T727" t="s">
        <v>7593</v>
      </c>
      <c r="U727" t="s">
        <v>7594</v>
      </c>
      <c r="V727" t="s">
        <v>7595</v>
      </c>
      <c r="Z727">
        <v>113.659896</v>
      </c>
      <c r="AA727">
        <v>-7.1009615000000004</v>
      </c>
      <c r="AB727" t="s">
        <v>7596</v>
      </c>
      <c r="AC727" t="s">
        <v>216</v>
      </c>
      <c r="AL727" t="s">
        <v>217</v>
      </c>
      <c r="AM727" t="s">
        <v>7597</v>
      </c>
      <c r="AN727" t="s">
        <v>6</v>
      </c>
      <c r="AO727" t="s">
        <v>7598</v>
      </c>
      <c r="AP727" s="57">
        <v>46311.333333333336</v>
      </c>
      <c r="AR727" t="s">
        <v>218</v>
      </c>
      <c r="AS727" t="s">
        <v>219</v>
      </c>
      <c r="AT727" t="s">
        <v>220</v>
      </c>
      <c r="AU727">
        <v>20261015</v>
      </c>
      <c r="AV727" t="s">
        <v>221</v>
      </c>
      <c r="AW727" t="s">
        <v>833</v>
      </c>
      <c r="AX727" t="s">
        <v>222</v>
      </c>
      <c r="BA727" s="57">
        <v>46311.333333333336</v>
      </c>
      <c r="BB727" t="s">
        <v>7597</v>
      </c>
      <c r="BC727">
        <v>2026</v>
      </c>
      <c r="BD727">
        <v>10</v>
      </c>
      <c r="BE727">
        <v>15</v>
      </c>
      <c r="BF727" s="6">
        <f t="shared" si="33"/>
        <v>46310</v>
      </c>
      <c r="BG727">
        <f t="shared" si="34"/>
        <v>-1.3333333333357587</v>
      </c>
      <c r="BH727" t="str">
        <f t="shared" si="35"/>
        <v>COMPLY</v>
      </c>
      <c r="BI727" t="str">
        <f>VLOOKUP(H727,Sheet2!$A$1:$B$270,2,FALSE)</f>
        <v>MADURA</v>
      </c>
    </row>
    <row r="728" spans="1:61">
      <c r="A728">
        <v>727</v>
      </c>
      <c r="B728">
        <v>1002639473</v>
      </c>
      <c r="C728">
        <v>3</v>
      </c>
      <c r="D728" t="s">
        <v>55</v>
      </c>
      <c r="E728">
        <v>5</v>
      </c>
      <c r="F728" t="s">
        <v>227</v>
      </c>
      <c r="G728" t="s">
        <v>127</v>
      </c>
      <c r="H728" t="s">
        <v>481</v>
      </c>
      <c r="I728" t="s">
        <v>212</v>
      </c>
      <c r="J728" t="s">
        <v>213</v>
      </c>
      <c r="K728" t="s">
        <v>149</v>
      </c>
      <c r="L728" t="s">
        <v>214</v>
      </c>
      <c r="M728" t="s">
        <v>836</v>
      </c>
      <c r="N728" t="s">
        <v>215</v>
      </c>
      <c r="O728" s="57">
        <v>46311.384444444448</v>
      </c>
      <c r="P728" s="57">
        <v>46315.791319444441</v>
      </c>
      <c r="Q728">
        <v>69411174</v>
      </c>
      <c r="S728">
        <v>152455900464</v>
      </c>
      <c r="T728" t="s">
        <v>8540</v>
      </c>
      <c r="U728" t="s">
        <v>8541</v>
      </c>
      <c r="V728" t="s">
        <v>8542</v>
      </c>
      <c r="Z728">
        <v>115.70792</v>
      </c>
      <c r="AA728">
        <v>-7.0022169999999999</v>
      </c>
      <c r="AB728" t="s">
        <v>8543</v>
      </c>
      <c r="AC728" t="s">
        <v>235</v>
      </c>
      <c r="AL728" t="s">
        <v>217</v>
      </c>
      <c r="AM728" t="s">
        <v>8544</v>
      </c>
      <c r="AN728" t="s">
        <v>6</v>
      </c>
      <c r="AO728" t="s">
        <v>8414</v>
      </c>
      <c r="AP728" s="57">
        <v>46312.333333333336</v>
      </c>
      <c r="AQ728" t="s">
        <v>838</v>
      </c>
      <c r="AR728" t="s">
        <v>14</v>
      </c>
      <c r="AS728" t="s">
        <v>219</v>
      </c>
      <c r="AT728" t="s">
        <v>230</v>
      </c>
      <c r="AV728" t="s">
        <v>837</v>
      </c>
      <c r="AW728" t="s">
        <v>877</v>
      </c>
      <c r="AX728" t="s">
        <v>222</v>
      </c>
      <c r="BA728" s="57">
        <v>46312.333333333336</v>
      </c>
      <c r="BB728" t="s">
        <v>8544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MADURA</v>
      </c>
    </row>
    <row r="729" spans="1:61">
      <c r="A729">
        <v>728</v>
      </c>
      <c r="B729">
        <v>1002645766</v>
      </c>
      <c r="C729">
        <v>3</v>
      </c>
      <c r="D729" t="s">
        <v>55</v>
      </c>
      <c r="E729">
        <v>5</v>
      </c>
      <c r="F729" t="s">
        <v>227</v>
      </c>
      <c r="G729" t="s">
        <v>127</v>
      </c>
      <c r="H729" t="s">
        <v>321</v>
      </c>
      <c r="I729" t="s">
        <v>212</v>
      </c>
      <c r="J729" t="s">
        <v>213</v>
      </c>
      <c r="K729" t="s">
        <v>149</v>
      </c>
      <c r="L729" t="s">
        <v>214</v>
      </c>
      <c r="M729" t="s">
        <v>224</v>
      </c>
      <c r="N729" t="s">
        <v>215</v>
      </c>
      <c r="O729" s="57">
        <v>46315.61445601852</v>
      </c>
      <c r="P729" s="57">
        <v>46316.485810185186</v>
      </c>
      <c r="Q729">
        <v>69413881</v>
      </c>
      <c r="S729">
        <v>152431230908</v>
      </c>
      <c r="T729" t="s">
        <v>10350</v>
      </c>
      <c r="U729" t="s">
        <v>10351</v>
      </c>
      <c r="V729" t="s">
        <v>10352</v>
      </c>
      <c r="Z729">
        <v>113.825154080986</v>
      </c>
      <c r="AA729">
        <v>-6.98974667129281</v>
      </c>
      <c r="AB729" t="s">
        <v>10353</v>
      </c>
      <c r="AC729" t="s">
        <v>216</v>
      </c>
      <c r="AL729" t="s">
        <v>217</v>
      </c>
      <c r="AM729" t="s">
        <v>10354</v>
      </c>
      <c r="AN729" t="s">
        <v>6</v>
      </c>
      <c r="AO729" t="s">
        <v>10233</v>
      </c>
      <c r="AP729" s="57">
        <v>46316.458333333336</v>
      </c>
      <c r="AR729" t="s">
        <v>18</v>
      </c>
      <c r="AS729" t="s">
        <v>219</v>
      </c>
      <c r="AT729" t="s">
        <v>220</v>
      </c>
      <c r="AV729" t="s">
        <v>226</v>
      </c>
      <c r="AW729" t="s">
        <v>1814</v>
      </c>
      <c r="AX729" t="s">
        <v>222</v>
      </c>
      <c r="BA729" s="57">
        <v>46316.458333333336</v>
      </c>
      <c r="BB729" t="s">
        <v>10354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MADURA</v>
      </c>
    </row>
    <row r="730" spans="1:61">
      <c r="A730">
        <v>729</v>
      </c>
      <c r="B730">
        <v>1002619024</v>
      </c>
      <c r="C730">
        <v>3</v>
      </c>
      <c r="D730" t="s">
        <v>55</v>
      </c>
      <c r="E730">
        <v>5</v>
      </c>
      <c r="F730" t="s">
        <v>227</v>
      </c>
      <c r="G730" t="s">
        <v>127</v>
      </c>
      <c r="H730" t="s">
        <v>321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46297.37060185185</v>
      </c>
      <c r="P730" s="57">
        <v>46298.511331018519</v>
      </c>
      <c r="Q730">
        <v>69402745</v>
      </c>
      <c r="S730">
        <v>152431232853</v>
      </c>
      <c r="T730" t="s">
        <v>1855</v>
      </c>
      <c r="U730" t="s">
        <v>1856</v>
      </c>
      <c r="V730" t="s">
        <v>1857</v>
      </c>
      <c r="Z730">
        <v>113.80601350217999</v>
      </c>
      <c r="AA730">
        <v>-7.1264812619946403</v>
      </c>
      <c r="AB730" t="s">
        <v>1858</v>
      </c>
      <c r="AC730" t="s">
        <v>216</v>
      </c>
      <c r="AL730" t="s">
        <v>217</v>
      </c>
      <c r="AM730" t="s">
        <v>1859</v>
      </c>
      <c r="AN730" t="s">
        <v>6</v>
      </c>
      <c r="AO730" s="57">
        <v>46063.39334490741</v>
      </c>
      <c r="AP730" s="57">
        <v>46298.333333333336</v>
      </c>
      <c r="AR730" t="s">
        <v>218</v>
      </c>
      <c r="AS730" t="s">
        <v>219</v>
      </c>
      <c r="AT730" t="s">
        <v>230</v>
      </c>
      <c r="AU730">
        <v>20261003</v>
      </c>
      <c r="AV730" t="s">
        <v>221</v>
      </c>
      <c r="AW730" t="s">
        <v>877</v>
      </c>
      <c r="AX730" t="s">
        <v>222</v>
      </c>
      <c r="BA730" s="57">
        <v>46298.333333333336</v>
      </c>
      <c r="BB730" t="s">
        <v>1859</v>
      </c>
      <c r="BC730">
        <v>2026</v>
      </c>
      <c r="BD730">
        <v>10</v>
      </c>
      <c r="BE730">
        <v>3</v>
      </c>
      <c r="BF730" s="6">
        <f t="shared" si="33"/>
        <v>46298</v>
      </c>
      <c r="BG730">
        <f t="shared" si="34"/>
        <v>-0.33333333333575865</v>
      </c>
      <c r="BH730" t="str">
        <f t="shared" si="35"/>
        <v>COMPLY</v>
      </c>
      <c r="BI730" t="str">
        <f>VLOOKUP(H730,Sheet2!$A$1:$B$270,2,FALSE)</f>
        <v>MADURA</v>
      </c>
    </row>
    <row r="731" spans="1:61">
      <c r="A731">
        <v>730</v>
      </c>
      <c r="B731">
        <v>1002622590</v>
      </c>
      <c r="C731">
        <v>3</v>
      </c>
      <c r="D731" t="s">
        <v>55</v>
      </c>
      <c r="E731">
        <v>5</v>
      </c>
      <c r="F731" t="s">
        <v>227</v>
      </c>
      <c r="G731" t="s">
        <v>127</v>
      </c>
      <c r="H731" t="s">
        <v>321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46300.58898148148</v>
      </c>
      <c r="P731" s="57">
        <v>46301.571782407409</v>
      </c>
      <c r="Q731">
        <v>69404390</v>
      </c>
      <c r="S731">
        <v>152431232881</v>
      </c>
      <c r="T731" t="s">
        <v>2703</v>
      </c>
      <c r="U731" t="s">
        <v>2704</v>
      </c>
      <c r="V731" t="s">
        <v>2705</v>
      </c>
      <c r="Z731">
        <v>113.7852426</v>
      </c>
      <c r="AA731">
        <v>-7.0273963999999998</v>
      </c>
      <c r="AB731" t="s">
        <v>2706</v>
      </c>
      <c r="AC731" t="s">
        <v>229</v>
      </c>
      <c r="AL731" t="s">
        <v>217</v>
      </c>
      <c r="AM731" t="s">
        <v>2707</v>
      </c>
      <c r="AN731" t="s">
        <v>6</v>
      </c>
      <c r="AO731" s="57">
        <v>46152.601203703707</v>
      </c>
      <c r="AP731" s="57">
        <v>46302.333333333336</v>
      </c>
      <c r="AR731" t="s">
        <v>218</v>
      </c>
      <c r="AS731" t="s">
        <v>219</v>
      </c>
      <c r="AT731" t="s">
        <v>230</v>
      </c>
      <c r="AU731">
        <v>20261006</v>
      </c>
      <c r="AV731" t="s">
        <v>221</v>
      </c>
      <c r="AW731" t="s">
        <v>2443</v>
      </c>
      <c r="AX731" t="s">
        <v>222</v>
      </c>
      <c r="BA731" s="57">
        <v>46302.333333333336</v>
      </c>
      <c r="BB731" t="s">
        <v>2707</v>
      </c>
      <c r="BC731">
        <v>2026</v>
      </c>
      <c r="BD731">
        <v>10</v>
      </c>
      <c r="BE731">
        <v>6</v>
      </c>
      <c r="BF731" s="6">
        <f t="shared" si="33"/>
        <v>46301</v>
      </c>
      <c r="BG731">
        <f t="shared" si="34"/>
        <v>-1.3333333333357587</v>
      </c>
      <c r="BH731" t="str">
        <f t="shared" si="35"/>
        <v>COMPLY</v>
      </c>
      <c r="BI731" t="str">
        <f>VLOOKUP(H731,Sheet2!$A$1:$B$270,2,FALSE)</f>
        <v>MADURA</v>
      </c>
    </row>
    <row r="732" spans="1:61">
      <c r="A732">
        <v>731</v>
      </c>
      <c r="B732">
        <v>1002622182</v>
      </c>
      <c r="C732">
        <v>3</v>
      </c>
      <c r="D732" t="s">
        <v>55</v>
      </c>
      <c r="E732">
        <v>5</v>
      </c>
      <c r="F732" t="s">
        <v>227</v>
      </c>
      <c r="G732" t="s">
        <v>127</v>
      </c>
      <c r="H732" t="s">
        <v>321</v>
      </c>
      <c r="I732" t="s">
        <v>212</v>
      </c>
      <c r="J732" t="s">
        <v>213</v>
      </c>
      <c r="K732" t="s">
        <v>149</v>
      </c>
      <c r="M732" t="s">
        <v>76</v>
      </c>
      <c r="N732" t="s">
        <v>215</v>
      </c>
      <c r="O732" s="57">
        <v>46300.484988425924</v>
      </c>
      <c r="P732" s="57">
        <v>46301.689513888887</v>
      </c>
      <c r="Q732">
        <v>69404201</v>
      </c>
      <c r="S732">
        <v>152431232880</v>
      </c>
      <c r="T732" t="s">
        <v>2698</v>
      </c>
      <c r="U732" t="s">
        <v>2699</v>
      </c>
      <c r="V732" t="s">
        <v>2700</v>
      </c>
      <c r="Z732">
        <v>113.8036498</v>
      </c>
      <c r="AA732">
        <v>-7.0245932</v>
      </c>
      <c r="AB732" t="s">
        <v>2701</v>
      </c>
      <c r="AC732" t="s">
        <v>229</v>
      </c>
      <c r="AL732" t="s">
        <v>217</v>
      </c>
      <c r="AM732" t="s">
        <v>2702</v>
      </c>
      <c r="AN732" t="s">
        <v>6</v>
      </c>
      <c r="AO732" s="57">
        <v>46152.486157407409</v>
      </c>
      <c r="AP732" s="57">
        <v>46301.625</v>
      </c>
      <c r="AR732" t="s">
        <v>218</v>
      </c>
      <c r="AS732" t="s">
        <v>219</v>
      </c>
      <c r="AT732" t="s">
        <v>230</v>
      </c>
      <c r="AU732">
        <v>20261006</v>
      </c>
      <c r="AV732" t="s">
        <v>221</v>
      </c>
      <c r="AW732" t="s">
        <v>541</v>
      </c>
      <c r="AX732" t="s">
        <v>222</v>
      </c>
      <c r="BA732" s="57">
        <v>46301.625</v>
      </c>
      <c r="BB732" t="s">
        <v>2702</v>
      </c>
      <c r="BC732">
        <v>2026</v>
      </c>
      <c r="BD732">
        <v>10</v>
      </c>
      <c r="BE732">
        <v>6</v>
      </c>
      <c r="BF732" s="6">
        <f t="shared" si="33"/>
        <v>46301</v>
      </c>
      <c r="BG732">
        <f t="shared" si="34"/>
        <v>-0.625</v>
      </c>
      <c r="BH732" t="str">
        <f t="shared" si="35"/>
        <v>COMPLY</v>
      </c>
      <c r="BI732" t="str">
        <f>VLOOKUP(H732,Sheet2!$A$1:$B$270,2,FALSE)</f>
        <v>MADURA</v>
      </c>
    </row>
    <row r="733" spans="1:61">
      <c r="A733">
        <v>732</v>
      </c>
      <c r="B733">
        <v>1002625190</v>
      </c>
      <c r="C733">
        <v>3</v>
      </c>
      <c r="D733" t="s">
        <v>55</v>
      </c>
      <c r="E733">
        <v>5</v>
      </c>
      <c r="F733" t="s">
        <v>227</v>
      </c>
      <c r="G733" t="s">
        <v>127</v>
      </c>
      <c r="H733" t="s">
        <v>321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46301.796319444446</v>
      </c>
      <c r="P733" s="57">
        <v>46302.557546296295</v>
      </c>
      <c r="Q733">
        <v>69405407</v>
      </c>
      <c r="S733">
        <v>152431232897</v>
      </c>
      <c r="T733" t="s">
        <v>3309</v>
      </c>
      <c r="U733" t="s">
        <v>3310</v>
      </c>
      <c r="V733" t="s">
        <v>3311</v>
      </c>
      <c r="Z733">
        <v>113.804313987493</v>
      </c>
      <c r="AA733">
        <v>-6.96813415891953</v>
      </c>
      <c r="AB733" t="s">
        <v>3312</v>
      </c>
      <c r="AC733" t="s">
        <v>216</v>
      </c>
      <c r="AL733" t="s">
        <v>217</v>
      </c>
      <c r="AM733" t="s">
        <v>3313</v>
      </c>
      <c r="AN733" t="s">
        <v>6</v>
      </c>
      <c r="AO733" s="57">
        <v>46183.799340277779</v>
      </c>
      <c r="AP733" s="57">
        <v>46303.333333333336</v>
      </c>
      <c r="AR733" t="s">
        <v>218</v>
      </c>
      <c r="AS733" t="s">
        <v>219</v>
      </c>
      <c r="AT733" t="s">
        <v>220</v>
      </c>
      <c r="AU733">
        <v>20261007</v>
      </c>
      <c r="AV733" t="s">
        <v>221</v>
      </c>
      <c r="AW733" t="s">
        <v>833</v>
      </c>
      <c r="AX733" t="s">
        <v>222</v>
      </c>
      <c r="BA733" s="57">
        <v>46303.333333333336</v>
      </c>
      <c r="BB733" t="s">
        <v>3313</v>
      </c>
      <c r="BC733">
        <v>2026</v>
      </c>
      <c r="BD733">
        <v>10</v>
      </c>
      <c r="BE733">
        <v>7</v>
      </c>
      <c r="BF733" s="6">
        <f t="shared" si="33"/>
        <v>46302</v>
      </c>
      <c r="BG733">
        <f t="shared" si="34"/>
        <v>-1.3333333333357587</v>
      </c>
      <c r="BH733" t="str">
        <f t="shared" si="35"/>
        <v>COMPLY</v>
      </c>
      <c r="BI733" t="str">
        <f>VLOOKUP(H733,Sheet2!$A$1:$B$270,2,FALSE)</f>
        <v>MADURA</v>
      </c>
    </row>
    <row r="734" spans="1:61">
      <c r="A734">
        <v>733</v>
      </c>
      <c r="B734">
        <v>1002623950</v>
      </c>
      <c r="C734">
        <v>3</v>
      </c>
      <c r="D734" t="s">
        <v>55</v>
      </c>
      <c r="E734">
        <v>5</v>
      </c>
      <c r="F734" t="s">
        <v>227</v>
      </c>
      <c r="G734" t="s">
        <v>127</v>
      </c>
      <c r="H734" t="s">
        <v>321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46301.462847222225</v>
      </c>
      <c r="P734" s="57">
        <v>46301.642280092594</v>
      </c>
      <c r="Q734">
        <v>69404884</v>
      </c>
      <c r="S734">
        <v>152431232564</v>
      </c>
      <c r="T734" t="s">
        <v>3314</v>
      </c>
      <c r="U734" t="s">
        <v>3315</v>
      </c>
      <c r="V734" t="s">
        <v>3316</v>
      </c>
      <c r="Z734">
        <v>113.8662492</v>
      </c>
      <c r="AA734">
        <v>-7.0003580999999997</v>
      </c>
      <c r="AB734" t="s">
        <v>3317</v>
      </c>
      <c r="AC734" t="s">
        <v>229</v>
      </c>
      <c r="AL734" t="s">
        <v>217</v>
      </c>
      <c r="AM734" t="s">
        <v>3318</v>
      </c>
      <c r="AN734" t="s">
        <v>6</v>
      </c>
      <c r="AO734" s="57">
        <v>46183.475752314815</v>
      </c>
      <c r="AP734" s="57">
        <v>46302.458333333336</v>
      </c>
      <c r="AR734" t="s">
        <v>218</v>
      </c>
      <c r="AS734" t="s">
        <v>219</v>
      </c>
      <c r="AT734" t="s">
        <v>230</v>
      </c>
      <c r="AU734">
        <v>20261006</v>
      </c>
      <c r="AV734" t="s">
        <v>221</v>
      </c>
      <c r="AW734" t="s">
        <v>539</v>
      </c>
      <c r="AX734" t="s">
        <v>222</v>
      </c>
      <c r="BA734" s="57">
        <v>46302.458333333336</v>
      </c>
      <c r="BB734" t="s">
        <v>3318</v>
      </c>
      <c r="BC734">
        <v>2026</v>
      </c>
      <c r="BD734">
        <v>10</v>
      </c>
      <c r="BE734">
        <v>6</v>
      </c>
      <c r="BF734" s="6">
        <f t="shared" si="33"/>
        <v>46301</v>
      </c>
      <c r="BG734">
        <f t="shared" si="34"/>
        <v>-1.4583333333357587</v>
      </c>
      <c r="BH734" t="str">
        <f t="shared" si="35"/>
        <v>COMPLY</v>
      </c>
      <c r="BI734" t="str">
        <f>VLOOKUP(H734,Sheet2!$A$1:$B$270,2,FALSE)</f>
        <v>MADURA</v>
      </c>
    </row>
    <row r="735" spans="1:61">
      <c r="A735">
        <v>734</v>
      </c>
      <c r="B735">
        <v>1002626855</v>
      </c>
      <c r="C735">
        <v>3</v>
      </c>
      <c r="D735" t="s">
        <v>55</v>
      </c>
      <c r="E735">
        <v>5</v>
      </c>
      <c r="F735" t="s">
        <v>227</v>
      </c>
      <c r="G735" t="s">
        <v>127</v>
      </c>
      <c r="H735" t="s">
        <v>321</v>
      </c>
      <c r="I735" t="s">
        <v>212</v>
      </c>
      <c r="J735" t="s">
        <v>213</v>
      </c>
      <c r="K735" t="s">
        <v>149</v>
      </c>
      <c r="M735" t="s">
        <v>76</v>
      </c>
      <c r="N735" t="s">
        <v>215</v>
      </c>
      <c r="O735" s="57">
        <v>46302.716087962966</v>
      </c>
      <c r="P735" s="57">
        <v>46305.585520833331</v>
      </c>
      <c r="Q735">
        <v>69406125</v>
      </c>
      <c r="S735">
        <v>152431232905</v>
      </c>
      <c r="T735" t="s">
        <v>3995</v>
      </c>
      <c r="U735" t="s">
        <v>3996</v>
      </c>
      <c r="V735" t="s">
        <v>3997</v>
      </c>
      <c r="Z735">
        <v>113.8698826</v>
      </c>
      <c r="AA735">
        <v>-7.0007025000000001</v>
      </c>
      <c r="AB735" t="s">
        <v>3998</v>
      </c>
      <c r="AC735" t="s">
        <v>284</v>
      </c>
      <c r="AL735" t="s">
        <v>217</v>
      </c>
      <c r="AM735" t="s">
        <v>3999</v>
      </c>
      <c r="AN735" t="s">
        <v>6</v>
      </c>
      <c r="AO735" s="57">
        <v>46213.736238425925</v>
      </c>
      <c r="AP735" s="57">
        <v>46306.333333333336</v>
      </c>
      <c r="AR735" t="s">
        <v>218</v>
      </c>
      <c r="AS735" t="s">
        <v>219</v>
      </c>
      <c r="AT735" t="s">
        <v>230</v>
      </c>
      <c r="AU735">
        <v>20261010</v>
      </c>
      <c r="AV735" t="s">
        <v>221</v>
      </c>
      <c r="AW735" t="s">
        <v>541</v>
      </c>
      <c r="AX735" t="s">
        <v>222</v>
      </c>
      <c r="BA735" s="57">
        <v>46306.333333333336</v>
      </c>
      <c r="BB735" t="s">
        <v>3999</v>
      </c>
      <c r="BC735">
        <v>2026</v>
      </c>
      <c r="BD735">
        <v>10</v>
      </c>
      <c r="BE735">
        <v>10</v>
      </c>
      <c r="BF735" s="6">
        <f t="shared" si="33"/>
        <v>46305</v>
      </c>
      <c r="BG735">
        <f t="shared" si="34"/>
        <v>-1.3333333333357587</v>
      </c>
      <c r="BH735" t="str">
        <f t="shared" si="35"/>
        <v>COMPLY</v>
      </c>
      <c r="BI735" t="str">
        <f>VLOOKUP(H735,Sheet2!$A$1:$B$270,2,FALSE)</f>
        <v>MADURA</v>
      </c>
    </row>
    <row r="736" spans="1:61">
      <c r="A736">
        <v>735</v>
      </c>
      <c r="B736">
        <v>1002633772</v>
      </c>
      <c r="C736">
        <v>3</v>
      </c>
      <c r="D736" t="s">
        <v>55</v>
      </c>
      <c r="E736">
        <v>5</v>
      </c>
      <c r="F736" t="s">
        <v>227</v>
      </c>
      <c r="G736" t="s">
        <v>127</v>
      </c>
      <c r="H736" t="s">
        <v>321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46307.742824074077</v>
      </c>
      <c r="P736" s="57">
        <v>46308.491238425922</v>
      </c>
      <c r="Q736">
        <v>69408954</v>
      </c>
      <c r="S736">
        <v>152431232944</v>
      </c>
      <c r="T736" t="s">
        <v>6005</v>
      </c>
      <c r="U736" t="s">
        <v>6006</v>
      </c>
      <c r="V736" t="s">
        <v>6007</v>
      </c>
      <c r="Z736">
        <v>113.810052238404</v>
      </c>
      <c r="AA736">
        <v>-7.1272620754181801</v>
      </c>
      <c r="AB736" t="s">
        <v>6008</v>
      </c>
      <c r="AC736" t="s">
        <v>216</v>
      </c>
      <c r="AL736" t="s">
        <v>217</v>
      </c>
      <c r="AM736" t="s">
        <v>5890</v>
      </c>
      <c r="AN736" t="s">
        <v>6</v>
      </c>
      <c r="AO736" s="57">
        <v>46366.746805555558</v>
      </c>
      <c r="AP736" s="57">
        <v>46308.625</v>
      </c>
      <c r="AR736" t="s">
        <v>218</v>
      </c>
      <c r="AS736" t="s">
        <v>219</v>
      </c>
      <c r="AT736" t="s">
        <v>220</v>
      </c>
      <c r="AU736">
        <v>20261013</v>
      </c>
      <c r="AV736" t="s">
        <v>221</v>
      </c>
      <c r="AW736" t="s">
        <v>2550</v>
      </c>
      <c r="AX736" t="s">
        <v>222</v>
      </c>
      <c r="BA736" s="57">
        <v>46308.625</v>
      </c>
      <c r="BB736" t="s">
        <v>5890</v>
      </c>
      <c r="BC736">
        <v>2026</v>
      </c>
      <c r="BD736">
        <v>10</v>
      </c>
      <c r="BE736">
        <v>13</v>
      </c>
      <c r="BF736" s="6">
        <f t="shared" si="33"/>
        <v>46308</v>
      </c>
      <c r="BG736">
        <f t="shared" si="34"/>
        <v>-0.625</v>
      </c>
      <c r="BH736" t="str">
        <f t="shared" si="35"/>
        <v>COMPLY</v>
      </c>
      <c r="BI736" t="str">
        <f>VLOOKUP(H736,Sheet2!$A$1:$B$270,2,FALSE)</f>
        <v>MADURA</v>
      </c>
    </row>
    <row r="737" spans="1:61">
      <c r="A737">
        <v>736</v>
      </c>
      <c r="B737">
        <v>1002635495</v>
      </c>
      <c r="C737">
        <v>3</v>
      </c>
      <c r="D737" t="s">
        <v>55</v>
      </c>
      <c r="E737">
        <v>5</v>
      </c>
      <c r="F737" t="s">
        <v>227</v>
      </c>
      <c r="G737" t="s">
        <v>127</v>
      </c>
      <c r="H737" t="s">
        <v>321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46308.656006944446</v>
      </c>
      <c r="P737" s="57">
        <v>46309.953506944446</v>
      </c>
      <c r="Q737">
        <v>69409585</v>
      </c>
      <c r="S737">
        <v>152431232950</v>
      </c>
      <c r="T737" t="s">
        <v>6679</v>
      </c>
      <c r="U737" t="s">
        <v>6680</v>
      </c>
      <c r="V737" t="s">
        <v>6681</v>
      </c>
      <c r="Z737">
        <v>113.86777505278501</v>
      </c>
      <c r="AA737">
        <v>-7.0036741536532903</v>
      </c>
      <c r="AB737" t="s">
        <v>6682</v>
      </c>
      <c r="AC737" t="s">
        <v>216</v>
      </c>
      <c r="AL737" t="s">
        <v>217</v>
      </c>
      <c r="AM737" t="s">
        <v>6683</v>
      </c>
      <c r="AN737" t="s">
        <v>6</v>
      </c>
      <c r="AO737" t="s">
        <v>6684</v>
      </c>
      <c r="AP737" s="57">
        <v>46309.625</v>
      </c>
      <c r="AR737" t="s">
        <v>218</v>
      </c>
      <c r="AS737" t="s">
        <v>219</v>
      </c>
      <c r="AT737" t="s">
        <v>230</v>
      </c>
      <c r="AU737">
        <v>20261014</v>
      </c>
      <c r="AV737" t="s">
        <v>221</v>
      </c>
      <c r="AW737" t="s">
        <v>883</v>
      </c>
      <c r="AX737" t="s">
        <v>222</v>
      </c>
      <c r="BA737" s="57">
        <v>46309.625</v>
      </c>
      <c r="BB737" t="s">
        <v>6683</v>
      </c>
      <c r="BC737">
        <v>2026</v>
      </c>
      <c r="BD737">
        <v>10</v>
      </c>
      <c r="BE737">
        <v>14</v>
      </c>
      <c r="BF737" s="6">
        <f t="shared" si="33"/>
        <v>46309</v>
      </c>
      <c r="BG737">
        <f t="shared" si="34"/>
        <v>-0.625</v>
      </c>
      <c r="BH737" t="str">
        <f t="shared" si="35"/>
        <v>COMPLY</v>
      </c>
      <c r="BI737" t="str">
        <f>VLOOKUP(H737,Sheet2!$A$1:$B$270,2,FALSE)</f>
        <v>MADURA</v>
      </c>
    </row>
    <row r="738" spans="1:61">
      <c r="A738">
        <v>737</v>
      </c>
      <c r="B738">
        <v>1002625188</v>
      </c>
      <c r="C738">
        <v>3</v>
      </c>
      <c r="D738" t="s">
        <v>55</v>
      </c>
      <c r="E738">
        <v>5</v>
      </c>
      <c r="F738" t="s">
        <v>227</v>
      </c>
      <c r="G738" t="s">
        <v>127</v>
      </c>
      <c r="H738" t="s">
        <v>321</v>
      </c>
      <c r="I738" t="s">
        <v>212</v>
      </c>
      <c r="J738" t="s">
        <v>213</v>
      </c>
      <c r="K738" t="s">
        <v>149</v>
      </c>
      <c r="L738" t="s">
        <v>214</v>
      </c>
      <c r="M738" t="s">
        <v>1625</v>
      </c>
      <c r="N738" t="s">
        <v>215</v>
      </c>
      <c r="O738" s="57">
        <v>46301.796493055554</v>
      </c>
      <c r="P738" s="57">
        <v>46304.964074074072</v>
      </c>
      <c r="Q738">
        <v>69405407</v>
      </c>
      <c r="S738">
        <v>152431232897</v>
      </c>
      <c r="T738" t="s">
        <v>3309</v>
      </c>
      <c r="U738" t="s">
        <v>3310</v>
      </c>
      <c r="V738" t="s">
        <v>3311</v>
      </c>
      <c r="Z738">
        <v>113.804313987493</v>
      </c>
      <c r="AA738">
        <v>-6.96813415891953</v>
      </c>
      <c r="AB738" t="s">
        <v>3312</v>
      </c>
      <c r="AC738" t="s">
        <v>216</v>
      </c>
      <c r="AL738" t="s">
        <v>217</v>
      </c>
      <c r="AM738" t="s">
        <v>3313</v>
      </c>
      <c r="AN738" t="s">
        <v>6</v>
      </c>
      <c r="AO738" s="57">
        <v>46183.799340277779</v>
      </c>
      <c r="AP738" s="57">
        <v>46303.333333333336</v>
      </c>
      <c r="AR738" t="s">
        <v>12</v>
      </c>
      <c r="AS738" t="s">
        <v>219</v>
      </c>
      <c r="AT738" t="s">
        <v>220</v>
      </c>
      <c r="AV738" t="s">
        <v>1626</v>
      </c>
      <c r="AW738" t="s">
        <v>833</v>
      </c>
      <c r="AX738" t="s">
        <v>222</v>
      </c>
      <c r="BA738" s="57">
        <v>46303.333333333336</v>
      </c>
      <c r="BB738" t="s">
        <v>3313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str">
        <f>VLOOKUP(H738,Sheet2!$A$1:$B$270,2,FALSE)</f>
        <v>MADURA</v>
      </c>
    </row>
    <row r="739" spans="1:61">
      <c r="A739">
        <v>738</v>
      </c>
      <c r="B739">
        <v>1002639875</v>
      </c>
      <c r="C739">
        <v>3</v>
      </c>
      <c r="D739" t="s">
        <v>55</v>
      </c>
      <c r="E739">
        <v>5</v>
      </c>
      <c r="F739" t="s">
        <v>260</v>
      </c>
      <c r="G739" t="s">
        <v>123</v>
      </c>
      <c r="H739" t="s">
        <v>286</v>
      </c>
      <c r="I739" t="s">
        <v>212</v>
      </c>
      <c r="J739" t="s">
        <v>213</v>
      </c>
      <c r="K739" t="s">
        <v>149</v>
      </c>
      <c r="L739" t="s">
        <v>214</v>
      </c>
      <c r="M739" t="s">
        <v>1400</v>
      </c>
      <c r="N739" t="s">
        <v>215</v>
      </c>
      <c r="O739" s="57">
        <v>46311.469861111109</v>
      </c>
      <c r="P739" s="57">
        <v>46314.471018518518</v>
      </c>
      <c r="Q739">
        <v>69411350</v>
      </c>
      <c r="S739">
        <v>152401228061</v>
      </c>
      <c r="T739" t="s">
        <v>8545</v>
      </c>
      <c r="U739" t="s">
        <v>8546</v>
      </c>
      <c r="V739" t="s">
        <v>8547</v>
      </c>
      <c r="Z739">
        <v>112.7264586</v>
      </c>
      <c r="AA739">
        <v>-7.2246131</v>
      </c>
      <c r="AB739" t="s">
        <v>8548</v>
      </c>
      <c r="AC739" t="s">
        <v>235</v>
      </c>
      <c r="AL739" t="s">
        <v>217</v>
      </c>
      <c r="AM739" t="s">
        <v>8549</v>
      </c>
      <c r="AN739" t="s">
        <v>6</v>
      </c>
      <c r="AO739" t="s">
        <v>8170</v>
      </c>
      <c r="AP739" s="57">
        <v>46312.333333333336</v>
      </c>
      <c r="AR739" t="s">
        <v>14</v>
      </c>
      <c r="AS739" t="s">
        <v>270</v>
      </c>
      <c r="AT739" t="s">
        <v>230</v>
      </c>
      <c r="AV739" t="s">
        <v>8550</v>
      </c>
      <c r="AW739" t="s">
        <v>877</v>
      </c>
      <c r="AX739" t="s">
        <v>222</v>
      </c>
      <c r="BA739" s="57">
        <v>46312.333333333336</v>
      </c>
      <c r="BB739" t="s">
        <v>8549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SURABAYA UTARA</v>
      </c>
    </row>
    <row r="740" spans="1:61">
      <c r="A740">
        <v>739</v>
      </c>
      <c r="B740">
        <v>1002639446</v>
      </c>
      <c r="C740">
        <v>3</v>
      </c>
      <c r="D740" t="s">
        <v>55</v>
      </c>
      <c r="E740">
        <v>5</v>
      </c>
      <c r="F740" t="s">
        <v>260</v>
      </c>
      <c r="G740" t="s">
        <v>123</v>
      </c>
      <c r="H740" t="s">
        <v>286</v>
      </c>
      <c r="I740" t="s">
        <v>212</v>
      </c>
      <c r="J740" t="s">
        <v>213</v>
      </c>
      <c r="K740" t="s">
        <v>149</v>
      </c>
      <c r="L740" t="s">
        <v>214</v>
      </c>
      <c r="M740" t="s">
        <v>1400</v>
      </c>
      <c r="N740" t="s">
        <v>215</v>
      </c>
      <c r="O740" s="57">
        <v>46311.378935185188</v>
      </c>
      <c r="P740" s="57">
        <v>46314.571967592594</v>
      </c>
      <c r="Q740">
        <v>69411167</v>
      </c>
      <c r="S740">
        <v>152401228060</v>
      </c>
      <c r="T740" t="s">
        <v>8551</v>
      </c>
      <c r="U740" t="s">
        <v>8552</v>
      </c>
      <c r="V740" t="s">
        <v>8553</v>
      </c>
      <c r="Z740">
        <v>112.7264586</v>
      </c>
      <c r="AA740">
        <v>-7.2246131</v>
      </c>
      <c r="AB740" t="s">
        <v>8554</v>
      </c>
      <c r="AC740" t="s">
        <v>216</v>
      </c>
      <c r="AL740" t="s">
        <v>217</v>
      </c>
      <c r="AM740" t="s">
        <v>8089</v>
      </c>
      <c r="AN740" t="s">
        <v>6</v>
      </c>
      <c r="AO740" t="s">
        <v>8332</v>
      </c>
      <c r="AP740" s="57">
        <v>46312.333333333336</v>
      </c>
      <c r="AQ740" t="s">
        <v>838</v>
      </c>
      <c r="AR740" t="s">
        <v>14</v>
      </c>
      <c r="AS740" t="s">
        <v>270</v>
      </c>
      <c r="AT740" t="s">
        <v>230</v>
      </c>
      <c r="AV740" t="s">
        <v>8555</v>
      </c>
      <c r="AW740" t="s">
        <v>875</v>
      </c>
      <c r="AX740" t="s">
        <v>222</v>
      </c>
      <c r="BA740" s="57">
        <v>46312.333333333336</v>
      </c>
      <c r="BB740" t="s">
        <v>8089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SURABAYA UTARA</v>
      </c>
    </row>
    <row r="741" spans="1:61">
      <c r="A741">
        <v>740</v>
      </c>
      <c r="B741">
        <v>1002617733</v>
      </c>
      <c r="C741">
        <v>3</v>
      </c>
      <c r="D741" t="s">
        <v>55</v>
      </c>
      <c r="E741">
        <v>5</v>
      </c>
      <c r="F741" t="s">
        <v>260</v>
      </c>
      <c r="G741" t="s">
        <v>123</v>
      </c>
      <c r="H741" t="s">
        <v>286</v>
      </c>
      <c r="I741" t="s">
        <v>212</v>
      </c>
      <c r="J741" t="s">
        <v>213</v>
      </c>
      <c r="K741" t="s">
        <v>149</v>
      </c>
      <c r="L741" t="s">
        <v>214</v>
      </c>
      <c r="M741" t="s">
        <v>836</v>
      </c>
      <c r="N741" t="s">
        <v>215</v>
      </c>
      <c r="O741" s="57">
        <v>46296.521979166668</v>
      </c>
      <c r="P741" s="57">
        <v>46303.407650462963</v>
      </c>
      <c r="Q741">
        <v>69402300</v>
      </c>
      <c r="S741">
        <v>152401227868</v>
      </c>
      <c r="T741" t="s">
        <v>1061</v>
      </c>
      <c r="U741" t="s">
        <v>1062</v>
      </c>
      <c r="V741" t="s">
        <v>1063</v>
      </c>
      <c r="Z741">
        <v>112.702551</v>
      </c>
      <c r="AA741">
        <v>-7.229495</v>
      </c>
      <c r="AB741" t="s">
        <v>1064</v>
      </c>
      <c r="AC741" t="s">
        <v>235</v>
      </c>
      <c r="AL741" t="s">
        <v>217</v>
      </c>
      <c r="AM741" t="s">
        <v>1065</v>
      </c>
      <c r="AN741" t="s">
        <v>6</v>
      </c>
      <c r="AO741" s="57">
        <v>46032.559305555558</v>
      </c>
      <c r="AP741" s="57">
        <v>46297.458333333336</v>
      </c>
      <c r="AQ741" t="s">
        <v>838</v>
      </c>
      <c r="AR741" t="s">
        <v>14</v>
      </c>
      <c r="AS741" t="s">
        <v>270</v>
      </c>
      <c r="AT741" t="s">
        <v>230</v>
      </c>
      <c r="AV741" t="s">
        <v>837</v>
      </c>
      <c r="AW741" t="s">
        <v>875</v>
      </c>
      <c r="AX741" t="s">
        <v>222</v>
      </c>
      <c r="BA741" s="57">
        <v>46297.458333333336</v>
      </c>
      <c r="BB741" t="s">
        <v>1065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SURABAYA UTARA</v>
      </c>
    </row>
    <row r="742" spans="1:61">
      <c r="A742">
        <v>741</v>
      </c>
      <c r="B742">
        <v>1002642825</v>
      </c>
      <c r="C742">
        <v>3</v>
      </c>
      <c r="D742" t="s">
        <v>55</v>
      </c>
      <c r="E742">
        <v>5</v>
      </c>
      <c r="F742" t="s">
        <v>260</v>
      </c>
      <c r="G742" t="s">
        <v>123</v>
      </c>
      <c r="H742" t="s">
        <v>286</v>
      </c>
      <c r="I742" t="s">
        <v>212</v>
      </c>
      <c r="J742" t="s">
        <v>213</v>
      </c>
      <c r="K742" t="s">
        <v>149</v>
      </c>
      <c r="M742" t="s">
        <v>836</v>
      </c>
      <c r="N742" t="s">
        <v>215</v>
      </c>
      <c r="O742" s="57">
        <v>46314.471030092594</v>
      </c>
      <c r="P742" s="57">
        <v>46314.60083333333</v>
      </c>
      <c r="Q742">
        <v>69411350</v>
      </c>
      <c r="S742">
        <v>152401228100</v>
      </c>
      <c r="T742" t="s">
        <v>8545</v>
      </c>
      <c r="U742" t="s">
        <v>9627</v>
      </c>
      <c r="V742" t="s">
        <v>9628</v>
      </c>
      <c r="Z742">
        <v>112.72625063</v>
      </c>
      <c r="AA742">
        <v>-7.2251308339999998</v>
      </c>
      <c r="AB742" t="s">
        <v>8548</v>
      </c>
      <c r="AC742" t="s">
        <v>229</v>
      </c>
      <c r="AL742" t="s">
        <v>217</v>
      </c>
      <c r="AM742" t="s">
        <v>9629</v>
      </c>
      <c r="AN742" t="s">
        <v>6</v>
      </c>
      <c r="AO742" t="s">
        <v>9519</v>
      </c>
      <c r="AQ742" t="s">
        <v>841</v>
      </c>
      <c r="AR742" t="s">
        <v>14</v>
      </c>
      <c r="AS742" t="s">
        <v>270</v>
      </c>
      <c r="AT742" t="s">
        <v>230</v>
      </c>
      <c r="AV742" t="s">
        <v>837</v>
      </c>
      <c r="AW742" t="s">
        <v>539</v>
      </c>
      <c r="AX742" t="s">
        <v>222</v>
      </c>
      <c r="BA742" s="57">
        <v>46314.291666666664</v>
      </c>
      <c r="BB742" t="s">
        <v>9629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SURABAYA UTARA</v>
      </c>
    </row>
    <row r="743" spans="1:61">
      <c r="A743">
        <v>742</v>
      </c>
      <c r="B743">
        <v>1002618449</v>
      </c>
      <c r="C743">
        <v>3</v>
      </c>
      <c r="D743" t="s">
        <v>55</v>
      </c>
      <c r="E743">
        <v>5</v>
      </c>
      <c r="F743" t="s">
        <v>260</v>
      </c>
      <c r="G743" t="s">
        <v>123</v>
      </c>
      <c r="H743" t="s">
        <v>286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46296.660115740742</v>
      </c>
      <c r="P743" s="57">
        <v>46297.727210648147</v>
      </c>
      <c r="Q743">
        <v>69402539</v>
      </c>
      <c r="S743">
        <v>152401227873</v>
      </c>
      <c r="T743" t="s">
        <v>1066</v>
      </c>
      <c r="U743" t="s">
        <v>828</v>
      </c>
      <c r="V743" t="s">
        <v>1067</v>
      </c>
      <c r="Z743">
        <v>112.7438654</v>
      </c>
      <c r="AA743">
        <v>-7.2420342</v>
      </c>
      <c r="AB743" t="s">
        <v>1068</v>
      </c>
      <c r="AC743" t="s">
        <v>235</v>
      </c>
      <c r="AL743" t="s">
        <v>217</v>
      </c>
      <c r="AM743" t="s">
        <v>1069</v>
      </c>
      <c r="AN743" t="s">
        <v>6</v>
      </c>
      <c r="AO743" s="57">
        <v>46032.694421296299</v>
      </c>
      <c r="AP743" s="57">
        <v>46297.625</v>
      </c>
      <c r="AR743" t="s">
        <v>218</v>
      </c>
      <c r="AS743" t="s">
        <v>270</v>
      </c>
      <c r="AT743" t="s">
        <v>230</v>
      </c>
      <c r="AU743">
        <v>20261002</v>
      </c>
      <c r="AV743" t="s">
        <v>221</v>
      </c>
      <c r="AW743" t="s">
        <v>877</v>
      </c>
      <c r="AX743" t="s">
        <v>222</v>
      </c>
      <c r="BA743" s="57">
        <v>46297.625</v>
      </c>
      <c r="BB743" t="s">
        <v>1069</v>
      </c>
      <c r="BC743">
        <v>2026</v>
      </c>
      <c r="BD743">
        <v>10</v>
      </c>
      <c r="BE743">
        <v>2</v>
      </c>
      <c r="BF743" s="6">
        <f t="shared" si="33"/>
        <v>46297</v>
      </c>
      <c r="BG743">
        <f t="shared" si="34"/>
        <v>-0.625</v>
      </c>
      <c r="BH743" t="str">
        <f t="shared" si="35"/>
        <v>COMPLY</v>
      </c>
      <c r="BI743" t="str">
        <f>VLOOKUP(H743,Sheet2!$A$1:$B$270,2,FALSE)</f>
        <v>SURABAYA UTARA</v>
      </c>
    </row>
    <row r="744" spans="1:61">
      <c r="A744">
        <v>743</v>
      </c>
      <c r="B744">
        <v>1002619781</v>
      </c>
      <c r="C744">
        <v>3</v>
      </c>
      <c r="D744" t="s">
        <v>55</v>
      </c>
      <c r="E744">
        <v>5</v>
      </c>
      <c r="F744" t="s">
        <v>260</v>
      </c>
      <c r="G744" t="s">
        <v>123</v>
      </c>
      <c r="H744" t="s">
        <v>286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46297.561828703707</v>
      </c>
      <c r="P744" s="57">
        <v>46297.707488425927</v>
      </c>
      <c r="Q744">
        <v>69401978</v>
      </c>
      <c r="S744">
        <v>152401227893</v>
      </c>
      <c r="T744" t="s">
        <v>1091</v>
      </c>
      <c r="U744" t="s">
        <v>1860</v>
      </c>
      <c r="V744" t="s">
        <v>1861</v>
      </c>
      <c r="Z744">
        <v>112.73858971</v>
      </c>
      <c r="AA744">
        <v>-7.244665125</v>
      </c>
      <c r="AB744" t="s">
        <v>1094</v>
      </c>
      <c r="AC744" t="s">
        <v>229</v>
      </c>
      <c r="AL744" t="s">
        <v>217</v>
      </c>
      <c r="AM744" t="s">
        <v>1862</v>
      </c>
      <c r="AN744" t="s">
        <v>6</v>
      </c>
      <c r="AO744" s="57">
        <v>46063.569363425922</v>
      </c>
      <c r="AR744" t="s">
        <v>218</v>
      </c>
      <c r="AS744" t="s">
        <v>270</v>
      </c>
      <c r="AT744" t="s">
        <v>342</v>
      </c>
      <c r="AU744">
        <v>20261002</v>
      </c>
      <c r="AV744" t="s">
        <v>221</v>
      </c>
      <c r="AW744" t="s">
        <v>559</v>
      </c>
      <c r="AX744" t="s">
        <v>222</v>
      </c>
      <c r="BA744" s="57">
        <v>46297.291666666664</v>
      </c>
      <c r="BB744" t="s">
        <v>1862</v>
      </c>
      <c r="BC744">
        <v>2026</v>
      </c>
      <c r="BD744">
        <v>10</v>
      </c>
      <c r="BE744">
        <v>2</v>
      </c>
      <c r="BF744" s="6">
        <f t="shared" si="33"/>
        <v>46297</v>
      </c>
      <c r="BG744">
        <f t="shared" si="34"/>
        <v>-0.29166666666424135</v>
      </c>
      <c r="BH744" t="str">
        <f t="shared" si="35"/>
        <v>COMPLY</v>
      </c>
      <c r="BI744" t="str">
        <f>VLOOKUP(H744,Sheet2!$A$1:$B$270,2,FALSE)</f>
        <v>SURABAYA UTARA</v>
      </c>
    </row>
    <row r="745" spans="1:61">
      <c r="A745">
        <v>744</v>
      </c>
      <c r="B745">
        <v>1002620485</v>
      </c>
      <c r="C745">
        <v>3</v>
      </c>
      <c r="D745" t="s">
        <v>55</v>
      </c>
      <c r="E745">
        <v>5</v>
      </c>
      <c r="F745" t="s">
        <v>260</v>
      </c>
      <c r="G745" t="s">
        <v>123</v>
      </c>
      <c r="H745" t="s">
        <v>286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46297.701851851853</v>
      </c>
      <c r="P745" s="57">
        <v>46298.634456018517</v>
      </c>
      <c r="Q745">
        <v>69403321</v>
      </c>
      <c r="S745">
        <v>152401227903</v>
      </c>
      <c r="T745" t="s">
        <v>1863</v>
      </c>
      <c r="U745" t="s">
        <v>1864</v>
      </c>
      <c r="V745" t="s">
        <v>1865</v>
      </c>
      <c r="Z745">
        <v>112.7438654</v>
      </c>
      <c r="AA745">
        <v>-7.2420342</v>
      </c>
      <c r="AB745" t="s">
        <v>1866</v>
      </c>
      <c r="AC745" t="s">
        <v>235</v>
      </c>
      <c r="AL745" t="s">
        <v>217</v>
      </c>
      <c r="AM745" t="s">
        <v>1419</v>
      </c>
      <c r="AN745" t="s">
        <v>6</v>
      </c>
      <c r="AO745" s="57">
        <v>46063.705462962964</v>
      </c>
      <c r="AP745" s="57">
        <v>46298.625</v>
      </c>
      <c r="AR745" t="s">
        <v>218</v>
      </c>
      <c r="AS745" t="s">
        <v>270</v>
      </c>
      <c r="AT745" t="s">
        <v>230</v>
      </c>
      <c r="AU745">
        <v>20261003</v>
      </c>
      <c r="AV745" t="s">
        <v>221</v>
      </c>
      <c r="AW745" t="s">
        <v>877</v>
      </c>
      <c r="AX745" t="s">
        <v>222</v>
      </c>
      <c r="BA745" s="57">
        <v>46298.625</v>
      </c>
      <c r="BB745" t="s">
        <v>1419</v>
      </c>
      <c r="BC745">
        <v>2026</v>
      </c>
      <c r="BD745">
        <v>10</v>
      </c>
      <c r="BE745">
        <v>3</v>
      </c>
      <c r="BF745" s="6">
        <f t="shared" si="33"/>
        <v>46298</v>
      </c>
      <c r="BG745">
        <f t="shared" si="34"/>
        <v>-0.625</v>
      </c>
      <c r="BH745" t="str">
        <f t="shared" si="35"/>
        <v>COMPLY</v>
      </c>
      <c r="BI745" t="str">
        <f>VLOOKUP(H745,Sheet2!$A$1:$B$270,2,FALSE)</f>
        <v>SURABAYA UTARA</v>
      </c>
    </row>
    <row r="746" spans="1:61">
      <c r="A746">
        <v>745</v>
      </c>
      <c r="B746">
        <v>1002622550</v>
      </c>
      <c r="C746">
        <v>3</v>
      </c>
      <c r="D746" t="s">
        <v>55</v>
      </c>
      <c r="E746">
        <v>5</v>
      </c>
      <c r="F746" t="s">
        <v>260</v>
      </c>
      <c r="G746" t="s">
        <v>123</v>
      </c>
      <c r="H746" t="s">
        <v>286</v>
      </c>
      <c r="I746" t="s">
        <v>212</v>
      </c>
      <c r="J746" t="s">
        <v>213</v>
      </c>
      <c r="K746" t="s">
        <v>149</v>
      </c>
      <c r="L746" t="s">
        <v>826</v>
      </c>
      <c r="M746" t="s">
        <v>76</v>
      </c>
      <c r="N746" t="s">
        <v>215</v>
      </c>
      <c r="O746" s="57">
        <v>46300.583043981482</v>
      </c>
      <c r="P746" s="57">
        <v>46301.569305555553</v>
      </c>
      <c r="Q746">
        <v>69404386</v>
      </c>
      <c r="R746">
        <v>3135967129</v>
      </c>
      <c r="S746">
        <v>152401227930</v>
      </c>
      <c r="T746" t="s">
        <v>2708</v>
      </c>
      <c r="U746" t="s">
        <v>2709</v>
      </c>
      <c r="V746" t="s">
        <v>2710</v>
      </c>
      <c r="Z746">
        <v>112.736028</v>
      </c>
      <c r="AA746">
        <v>-7.2327149999999998</v>
      </c>
      <c r="AB746" t="s">
        <v>2711</v>
      </c>
      <c r="AC746" t="s">
        <v>235</v>
      </c>
      <c r="AL746" t="s">
        <v>217</v>
      </c>
      <c r="AM746" t="s">
        <v>2712</v>
      </c>
      <c r="AN746" t="s">
        <v>6</v>
      </c>
      <c r="AO746" s="57">
        <v>46152.601203703707</v>
      </c>
      <c r="AP746" s="57">
        <v>46301.458333333336</v>
      </c>
      <c r="AR746" t="s">
        <v>218</v>
      </c>
      <c r="AS746" t="s">
        <v>270</v>
      </c>
      <c r="AT746" t="s">
        <v>230</v>
      </c>
      <c r="AU746">
        <v>20261006</v>
      </c>
      <c r="AV746" t="s">
        <v>221</v>
      </c>
      <c r="AW746" t="s">
        <v>868</v>
      </c>
      <c r="AX746" t="s">
        <v>222</v>
      </c>
      <c r="BA746" s="57">
        <v>46301.458333333336</v>
      </c>
      <c r="BB746" t="s">
        <v>2712</v>
      </c>
      <c r="BC746">
        <v>2026</v>
      </c>
      <c r="BD746">
        <v>10</v>
      </c>
      <c r="BE746">
        <v>6</v>
      </c>
      <c r="BF746" s="6">
        <f t="shared" si="33"/>
        <v>46301</v>
      </c>
      <c r="BG746">
        <f t="shared" si="34"/>
        <v>-0.45833333333575865</v>
      </c>
      <c r="BH746" t="str">
        <f t="shared" si="35"/>
        <v>COMPLY</v>
      </c>
      <c r="BI746" t="str">
        <f>VLOOKUP(H746,Sheet2!$A$1:$B$270,2,FALSE)</f>
        <v>SURABAYA UTARA</v>
      </c>
    </row>
    <row r="747" spans="1:61">
      <c r="A747">
        <v>746</v>
      </c>
      <c r="B747">
        <v>1002630379</v>
      </c>
      <c r="C747">
        <v>3</v>
      </c>
      <c r="D747" t="s">
        <v>55</v>
      </c>
      <c r="E747">
        <v>5</v>
      </c>
      <c r="F747" t="s">
        <v>260</v>
      </c>
      <c r="G747" t="s">
        <v>123</v>
      </c>
      <c r="H747" t="s">
        <v>286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46304.690729166665</v>
      </c>
      <c r="P747" s="57">
        <v>46305.690763888888</v>
      </c>
      <c r="Q747">
        <v>69407614</v>
      </c>
      <c r="S747">
        <v>152401227971</v>
      </c>
      <c r="T747" t="s">
        <v>5178</v>
      </c>
      <c r="U747" t="s">
        <v>5179</v>
      </c>
      <c r="V747" t="s">
        <v>5180</v>
      </c>
      <c r="Z747">
        <v>112.729598768055</v>
      </c>
      <c r="AA747">
        <v>-7.2337472430153502</v>
      </c>
      <c r="AB747" t="s">
        <v>5181</v>
      </c>
      <c r="AC747" t="s">
        <v>216</v>
      </c>
      <c r="AL747" t="s">
        <v>217</v>
      </c>
      <c r="AM747" t="s">
        <v>5182</v>
      </c>
      <c r="AN747" t="s">
        <v>6</v>
      </c>
      <c r="AO747" s="57">
        <v>46275.725983796299</v>
      </c>
      <c r="AP747" s="57">
        <v>46305.625</v>
      </c>
      <c r="AR747" t="s">
        <v>218</v>
      </c>
      <c r="AS747" t="s">
        <v>270</v>
      </c>
      <c r="AT747" t="s">
        <v>230</v>
      </c>
      <c r="AU747">
        <v>20261010</v>
      </c>
      <c r="AV747" t="s">
        <v>221</v>
      </c>
      <c r="AW747" t="s">
        <v>877</v>
      </c>
      <c r="AX747" t="s">
        <v>222</v>
      </c>
      <c r="BA747" s="57">
        <v>46305.625</v>
      </c>
      <c r="BB747" t="s">
        <v>5182</v>
      </c>
      <c r="BC747">
        <v>2026</v>
      </c>
      <c r="BD747">
        <v>10</v>
      </c>
      <c r="BE747">
        <v>10</v>
      </c>
      <c r="BF747" s="6">
        <f t="shared" si="33"/>
        <v>46305</v>
      </c>
      <c r="BG747">
        <f t="shared" si="34"/>
        <v>-0.625</v>
      </c>
      <c r="BH747" t="str">
        <f t="shared" si="35"/>
        <v>COMPLY</v>
      </c>
      <c r="BI747" t="str">
        <f>VLOOKUP(H747,Sheet2!$A$1:$B$270,2,FALSE)</f>
        <v>SURABAYA UTARA</v>
      </c>
    </row>
    <row r="748" spans="1:61">
      <c r="A748">
        <v>747</v>
      </c>
      <c r="B748">
        <v>1002642822</v>
      </c>
      <c r="C748">
        <v>3</v>
      </c>
      <c r="D748" t="s">
        <v>55</v>
      </c>
      <c r="E748">
        <v>5</v>
      </c>
      <c r="F748" t="s">
        <v>260</v>
      </c>
      <c r="G748" t="s">
        <v>123</v>
      </c>
      <c r="H748" t="s">
        <v>286</v>
      </c>
      <c r="I748" t="s">
        <v>212</v>
      </c>
      <c r="J748" t="s">
        <v>213</v>
      </c>
      <c r="K748" t="s">
        <v>149</v>
      </c>
      <c r="M748" t="s">
        <v>76</v>
      </c>
      <c r="N748" t="s">
        <v>215</v>
      </c>
      <c r="O748" s="57">
        <v>46314.469166666669</v>
      </c>
      <c r="P748" s="57">
        <v>46314.559421296297</v>
      </c>
      <c r="Q748">
        <v>69411350</v>
      </c>
      <c r="S748">
        <v>152401228099</v>
      </c>
      <c r="T748" t="s">
        <v>8545</v>
      </c>
      <c r="U748" t="s">
        <v>8546</v>
      </c>
      <c r="V748" t="s">
        <v>9630</v>
      </c>
      <c r="Z748">
        <v>112.72609307</v>
      </c>
      <c r="AA748">
        <v>-7.2245633040000001</v>
      </c>
      <c r="AB748" t="s">
        <v>8548</v>
      </c>
      <c r="AC748" t="s">
        <v>229</v>
      </c>
      <c r="AL748" t="s">
        <v>217</v>
      </c>
      <c r="AM748" t="s">
        <v>9629</v>
      </c>
      <c r="AN748" t="s">
        <v>6</v>
      </c>
      <c r="AO748" t="s">
        <v>9519</v>
      </c>
      <c r="AR748" t="s">
        <v>218</v>
      </c>
      <c r="AS748" t="s">
        <v>270</v>
      </c>
      <c r="AT748" t="s">
        <v>230</v>
      </c>
      <c r="AU748">
        <v>20261019</v>
      </c>
      <c r="AV748" t="s">
        <v>221</v>
      </c>
      <c r="AW748" t="s">
        <v>540</v>
      </c>
      <c r="AX748" t="s">
        <v>222</v>
      </c>
      <c r="BA748" s="57">
        <v>46314.291666666664</v>
      </c>
      <c r="BB748" t="s">
        <v>9629</v>
      </c>
      <c r="BC748">
        <v>2026</v>
      </c>
      <c r="BD748">
        <v>10</v>
      </c>
      <c r="BE748">
        <v>19</v>
      </c>
      <c r="BF748" s="6">
        <f t="shared" si="33"/>
        <v>46314</v>
      </c>
      <c r="BG748">
        <f t="shared" si="34"/>
        <v>-0.29166666666424135</v>
      </c>
      <c r="BH748" t="str">
        <f t="shared" si="35"/>
        <v>COMPLY</v>
      </c>
      <c r="BI748" t="str">
        <f>VLOOKUP(H748,Sheet2!$A$1:$B$270,2,FALSE)</f>
        <v>SURABAYA UTARA</v>
      </c>
    </row>
    <row r="749" spans="1:61">
      <c r="A749">
        <v>748</v>
      </c>
      <c r="B749">
        <v>1002643231</v>
      </c>
      <c r="C749">
        <v>3</v>
      </c>
      <c r="D749" t="s">
        <v>55</v>
      </c>
      <c r="E749">
        <v>5</v>
      </c>
      <c r="F749" t="s">
        <v>260</v>
      </c>
      <c r="G749" t="s">
        <v>123</v>
      </c>
      <c r="H749" t="s">
        <v>286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46314.571979166663</v>
      </c>
      <c r="P749" s="57">
        <v>46314.628101851849</v>
      </c>
      <c r="Q749">
        <v>69411167</v>
      </c>
      <c r="S749">
        <v>152401228108</v>
      </c>
      <c r="T749" t="s">
        <v>8551</v>
      </c>
      <c r="U749" t="s">
        <v>9627</v>
      </c>
      <c r="V749" t="s">
        <v>9631</v>
      </c>
      <c r="Z749">
        <v>112.72625063</v>
      </c>
      <c r="AA749">
        <v>-7.2251308339999998</v>
      </c>
      <c r="AB749" t="s">
        <v>8554</v>
      </c>
      <c r="AC749" t="s">
        <v>216</v>
      </c>
      <c r="AL749" t="s">
        <v>217</v>
      </c>
      <c r="AM749" t="s">
        <v>9632</v>
      </c>
      <c r="AN749" t="s">
        <v>6</v>
      </c>
      <c r="AO749" t="s">
        <v>9473</v>
      </c>
      <c r="AR749" t="s">
        <v>218</v>
      </c>
      <c r="AS749" t="s">
        <v>270</v>
      </c>
      <c r="AT749" t="s">
        <v>230</v>
      </c>
      <c r="AU749">
        <v>20261019</v>
      </c>
      <c r="AV749" t="s">
        <v>221</v>
      </c>
      <c r="AW749" t="s">
        <v>539</v>
      </c>
      <c r="AX749" t="s">
        <v>222</v>
      </c>
      <c r="BA749" s="57">
        <v>46314.291666666664</v>
      </c>
      <c r="BB749" t="s">
        <v>9632</v>
      </c>
      <c r="BC749">
        <v>2026</v>
      </c>
      <c r="BD749">
        <v>10</v>
      </c>
      <c r="BE749">
        <v>19</v>
      </c>
      <c r="BF749" s="6">
        <f t="shared" si="33"/>
        <v>46314</v>
      </c>
      <c r="BG749">
        <f t="shared" si="34"/>
        <v>-0.29166666666424135</v>
      </c>
      <c r="BH749" t="str">
        <f t="shared" si="35"/>
        <v>COMPLY</v>
      </c>
      <c r="BI749" t="str">
        <f>VLOOKUP(H749,Sheet2!$A$1:$B$270,2,FALSE)</f>
        <v>SURABAYA UTARA</v>
      </c>
    </row>
    <row r="750" spans="1:61">
      <c r="A750">
        <v>749</v>
      </c>
      <c r="B750">
        <v>1002643110</v>
      </c>
      <c r="C750">
        <v>3</v>
      </c>
      <c r="D750" t="s">
        <v>55</v>
      </c>
      <c r="E750">
        <v>5</v>
      </c>
      <c r="F750" t="s">
        <v>260</v>
      </c>
      <c r="G750" t="s">
        <v>123</v>
      </c>
      <c r="H750" t="s">
        <v>286</v>
      </c>
      <c r="I750" t="s">
        <v>212</v>
      </c>
      <c r="J750" t="s">
        <v>213</v>
      </c>
      <c r="K750" t="s">
        <v>149</v>
      </c>
      <c r="L750" t="s">
        <v>214</v>
      </c>
      <c r="M750" t="s">
        <v>279</v>
      </c>
      <c r="N750" t="s">
        <v>215</v>
      </c>
      <c r="O750" s="57">
        <v>46314.547685185185</v>
      </c>
      <c r="P750" s="57">
        <v>46315.339409722219</v>
      </c>
      <c r="Q750">
        <v>69412881</v>
      </c>
      <c r="S750">
        <v>152401228106</v>
      </c>
      <c r="T750" t="s">
        <v>9633</v>
      </c>
      <c r="U750" t="s">
        <v>9634</v>
      </c>
      <c r="V750" t="s">
        <v>9635</v>
      </c>
      <c r="Z750">
        <v>112.7407922</v>
      </c>
      <c r="AA750">
        <v>-7.2243905000000002</v>
      </c>
      <c r="AB750" t="s">
        <v>9636</v>
      </c>
      <c r="AC750" t="s">
        <v>216</v>
      </c>
      <c r="AL750" t="s">
        <v>217</v>
      </c>
      <c r="AM750" t="s">
        <v>9458</v>
      </c>
      <c r="AN750" t="s">
        <v>6</v>
      </c>
      <c r="AO750" t="s">
        <v>9421</v>
      </c>
      <c r="AP750" s="57">
        <v>46315.458333333336</v>
      </c>
      <c r="AR750" t="s">
        <v>239</v>
      </c>
      <c r="AS750" t="s">
        <v>270</v>
      </c>
      <c r="AT750" t="s">
        <v>230</v>
      </c>
      <c r="AV750" t="s">
        <v>799</v>
      </c>
      <c r="AW750" t="s">
        <v>877</v>
      </c>
      <c r="AX750" t="s">
        <v>222</v>
      </c>
      <c r="BA750" s="57">
        <v>46315.458333333336</v>
      </c>
      <c r="BB750" t="s">
        <v>9458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SURABAYA UTARA</v>
      </c>
    </row>
    <row r="751" spans="1:61">
      <c r="A751">
        <v>750</v>
      </c>
      <c r="B751">
        <v>1002627878</v>
      </c>
      <c r="C751">
        <v>3</v>
      </c>
      <c r="D751" t="s">
        <v>55</v>
      </c>
      <c r="E751">
        <v>5</v>
      </c>
      <c r="F751" t="s">
        <v>260</v>
      </c>
      <c r="G751" t="s">
        <v>123</v>
      </c>
      <c r="H751" t="s">
        <v>266</v>
      </c>
      <c r="I751" t="s">
        <v>212</v>
      </c>
      <c r="J751" t="s">
        <v>213</v>
      </c>
      <c r="K751" t="s">
        <v>149</v>
      </c>
      <c r="L751" t="s">
        <v>214</v>
      </c>
      <c r="M751" t="s">
        <v>1400</v>
      </c>
      <c r="N751" t="s">
        <v>215</v>
      </c>
      <c r="O751" s="57">
        <v>46303.605196759258</v>
      </c>
      <c r="P751" s="57">
        <v>46304.405011574076</v>
      </c>
      <c r="Q751">
        <v>69406563</v>
      </c>
      <c r="S751">
        <v>152407282325</v>
      </c>
      <c r="T751" t="s">
        <v>4557</v>
      </c>
      <c r="U751" t="s">
        <v>4558</v>
      </c>
      <c r="V751" t="s">
        <v>4559</v>
      </c>
      <c r="Z751">
        <v>112.7613905</v>
      </c>
      <c r="AA751">
        <v>-7.2590645</v>
      </c>
      <c r="AB751" t="s">
        <v>4560</v>
      </c>
      <c r="AC751" t="s">
        <v>235</v>
      </c>
      <c r="AL751" t="s">
        <v>217</v>
      </c>
      <c r="AM751" t="s">
        <v>4561</v>
      </c>
      <c r="AN751" t="s">
        <v>6</v>
      </c>
      <c r="AO751" s="57">
        <v>46244.611331018517</v>
      </c>
      <c r="AP751" s="57">
        <v>46304.458333333336</v>
      </c>
      <c r="AR751" t="s">
        <v>14</v>
      </c>
      <c r="AS751" t="s">
        <v>123</v>
      </c>
      <c r="AT751" t="s">
        <v>230</v>
      </c>
      <c r="AV751" t="s">
        <v>4562</v>
      </c>
      <c r="AW751" t="s">
        <v>875</v>
      </c>
      <c r="AX751" t="s">
        <v>222</v>
      </c>
      <c r="BA751" s="57">
        <v>46304.458333333336</v>
      </c>
      <c r="BB751" t="s">
        <v>4561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SURABAYA UTARA</v>
      </c>
    </row>
    <row r="752" spans="1:61">
      <c r="A752">
        <v>751</v>
      </c>
      <c r="B752">
        <v>1002618774</v>
      </c>
      <c r="C752">
        <v>3</v>
      </c>
      <c r="D752" t="s">
        <v>55</v>
      </c>
      <c r="E752">
        <v>5</v>
      </c>
      <c r="F752" t="s">
        <v>260</v>
      </c>
      <c r="G752" t="s">
        <v>123</v>
      </c>
      <c r="H752" t="s">
        <v>266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46296.751157407409</v>
      </c>
      <c r="P752" s="57">
        <v>46297.547523148147</v>
      </c>
      <c r="Q752">
        <v>69402640</v>
      </c>
      <c r="S752">
        <v>152407282544</v>
      </c>
      <c r="T752" t="s">
        <v>1070</v>
      </c>
      <c r="U752" t="s">
        <v>1071</v>
      </c>
      <c r="V752" t="s">
        <v>1072</v>
      </c>
      <c r="Z752">
        <v>112.7890769</v>
      </c>
      <c r="AA752">
        <v>-7.2549155000000001</v>
      </c>
      <c r="AB752" t="s">
        <v>1073</v>
      </c>
      <c r="AC752" t="s">
        <v>216</v>
      </c>
      <c r="AL752" t="s">
        <v>217</v>
      </c>
      <c r="AM752" t="s">
        <v>1074</v>
      </c>
      <c r="AN752" t="s">
        <v>6</v>
      </c>
      <c r="AO752" s="57">
        <v>46032.757141203707</v>
      </c>
      <c r="AP752" s="57">
        <v>46297.625</v>
      </c>
      <c r="AR752" t="s">
        <v>218</v>
      </c>
      <c r="AS752" t="s">
        <v>123</v>
      </c>
      <c r="AT752" t="s">
        <v>230</v>
      </c>
      <c r="AU752">
        <v>20261002</v>
      </c>
      <c r="AV752" t="s">
        <v>221</v>
      </c>
      <c r="AW752" t="s">
        <v>877</v>
      </c>
      <c r="AX752" t="s">
        <v>222</v>
      </c>
      <c r="BA752" s="57">
        <v>46297.625</v>
      </c>
      <c r="BB752" t="s">
        <v>1074</v>
      </c>
      <c r="BC752">
        <v>2026</v>
      </c>
      <c r="BD752">
        <v>10</v>
      </c>
      <c r="BE752">
        <v>2</v>
      </c>
      <c r="BF752" s="6">
        <f t="shared" si="33"/>
        <v>46297</v>
      </c>
      <c r="BG752">
        <f t="shared" si="34"/>
        <v>-0.625</v>
      </c>
      <c r="BH752" t="str">
        <f t="shared" si="35"/>
        <v>COMPLY</v>
      </c>
      <c r="BI752" t="str">
        <f>VLOOKUP(H752,Sheet2!$A$1:$B$270,2,FALSE)</f>
        <v>SURABAYA UTARA</v>
      </c>
    </row>
    <row r="753" spans="1:61">
      <c r="A753">
        <v>752</v>
      </c>
      <c r="B753">
        <v>1002627884</v>
      </c>
      <c r="C753">
        <v>3</v>
      </c>
      <c r="D753" t="s">
        <v>55</v>
      </c>
      <c r="E753">
        <v>5</v>
      </c>
      <c r="F753" t="s">
        <v>260</v>
      </c>
      <c r="G753" t="s">
        <v>123</v>
      </c>
      <c r="H753" t="s">
        <v>266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46303.605104166665</v>
      </c>
      <c r="P753" s="57">
        <v>46303.820034722223</v>
      </c>
      <c r="Q753">
        <v>69406563</v>
      </c>
      <c r="S753">
        <v>152407282325</v>
      </c>
      <c r="T753" t="s">
        <v>4557</v>
      </c>
      <c r="U753" t="s">
        <v>4558</v>
      </c>
      <c r="V753" t="s">
        <v>4559</v>
      </c>
      <c r="Z753">
        <v>112.7613905</v>
      </c>
      <c r="AA753">
        <v>-7.2590645</v>
      </c>
      <c r="AB753" t="s">
        <v>4560</v>
      </c>
      <c r="AC753" t="s">
        <v>235</v>
      </c>
      <c r="AL753" t="s">
        <v>217</v>
      </c>
      <c r="AM753" t="s">
        <v>4561</v>
      </c>
      <c r="AN753" t="s">
        <v>6</v>
      </c>
      <c r="AO753" s="57">
        <v>46244.611331018517</v>
      </c>
      <c r="AP753" s="57">
        <v>46304.458333333336</v>
      </c>
      <c r="AR753" t="s">
        <v>218</v>
      </c>
      <c r="AS753" t="s">
        <v>123</v>
      </c>
      <c r="AT753" t="s">
        <v>230</v>
      </c>
      <c r="AU753">
        <v>20261008</v>
      </c>
      <c r="AV753" t="s">
        <v>221</v>
      </c>
      <c r="AW753" t="s">
        <v>875</v>
      </c>
      <c r="AX753" t="s">
        <v>222</v>
      </c>
      <c r="BA753" s="57">
        <v>46304.458333333336</v>
      </c>
      <c r="BB753" t="s">
        <v>4561</v>
      </c>
      <c r="BC753">
        <v>2026</v>
      </c>
      <c r="BD753">
        <v>10</v>
      </c>
      <c r="BE753">
        <v>8</v>
      </c>
      <c r="BF753" s="6">
        <f t="shared" si="33"/>
        <v>46303</v>
      </c>
      <c r="BG753">
        <f t="shared" si="34"/>
        <v>-1.4583333333357587</v>
      </c>
      <c r="BH753" t="str">
        <f t="shared" si="35"/>
        <v>COMPLY</v>
      </c>
      <c r="BI753" t="str">
        <f>VLOOKUP(H753,Sheet2!$A$1:$B$270,2,FALSE)</f>
        <v>SURABAYA UTARA</v>
      </c>
    </row>
    <row r="754" spans="1:61">
      <c r="A754">
        <v>753</v>
      </c>
      <c r="B754">
        <v>1002629003</v>
      </c>
      <c r="C754">
        <v>3</v>
      </c>
      <c r="D754" t="s">
        <v>55</v>
      </c>
      <c r="E754">
        <v>5</v>
      </c>
      <c r="F754" t="s">
        <v>260</v>
      </c>
      <c r="G754" t="s">
        <v>123</v>
      </c>
      <c r="H754" t="s">
        <v>266</v>
      </c>
      <c r="I754" t="s">
        <v>212</v>
      </c>
      <c r="J754" t="s">
        <v>213</v>
      </c>
      <c r="K754" t="s">
        <v>149</v>
      </c>
      <c r="M754" t="s">
        <v>76</v>
      </c>
      <c r="N754" t="s">
        <v>215</v>
      </c>
      <c r="O754" s="57">
        <v>46304.405011574076</v>
      </c>
      <c r="P754" s="57">
        <v>46304.491516203707</v>
      </c>
      <c r="Q754">
        <v>69406563</v>
      </c>
      <c r="S754">
        <v>152407282611</v>
      </c>
      <c r="T754" t="s">
        <v>4557</v>
      </c>
      <c r="U754" t="s">
        <v>5183</v>
      </c>
      <c r="V754" t="s">
        <v>5184</v>
      </c>
      <c r="Z754">
        <v>112.7697</v>
      </c>
      <c r="AA754">
        <v>-7.2454000000000001</v>
      </c>
      <c r="AB754" t="s">
        <v>4560</v>
      </c>
      <c r="AC754" t="s">
        <v>229</v>
      </c>
      <c r="AL754" t="s">
        <v>217</v>
      </c>
      <c r="AM754" t="s">
        <v>5185</v>
      </c>
      <c r="AN754" t="s">
        <v>6</v>
      </c>
      <c r="AO754" s="57">
        <v>46275.413715277777</v>
      </c>
      <c r="AR754" t="s">
        <v>218</v>
      </c>
      <c r="AS754" t="s">
        <v>123</v>
      </c>
      <c r="AT754" t="s">
        <v>230</v>
      </c>
      <c r="AU754">
        <v>20261009</v>
      </c>
      <c r="AV754" t="s">
        <v>221</v>
      </c>
      <c r="AW754" t="s">
        <v>1473</v>
      </c>
      <c r="AX754" t="s">
        <v>222</v>
      </c>
      <c r="BA754" s="57">
        <v>46304.291666666664</v>
      </c>
      <c r="BB754" t="s">
        <v>5185</v>
      </c>
      <c r="BC754">
        <v>2026</v>
      </c>
      <c r="BD754">
        <v>10</v>
      </c>
      <c r="BE754">
        <v>9</v>
      </c>
      <c r="BF754" s="6">
        <f t="shared" si="33"/>
        <v>46304</v>
      </c>
      <c r="BG754">
        <f t="shared" si="34"/>
        <v>-0.29166666666424135</v>
      </c>
      <c r="BH754" t="str">
        <f t="shared" si="35"/>
        <v>COMPLY</v>
      </c>
      <c r="BI754" t="str">
        <f>VLOOKUP(H754,Sheet2!$A$1:$B$270,2,FALSE)</f>
        <v>SURABAYA UTARA</v>
      </c>
    </row>
    <row r="755" spans="1:61">
      <c r="A755">
        <v>754</v>
      </c>
      <c r="B755">
        <v>1002638319</v>
      </c>
      <c r="C755">
        <v>3</v>
      </c>
      <c r="D755" t="s">
        <v>55</v>
      </c>
      <c r="E755">
        <v>5</v>
      </c>
      <c r="F755" t="s">
        <v>260</v>
      </c>
      <c r="G755" t="s">
        <v>123</v>
      </c>
      <c r="H755" t="s">
        <v>266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46310.503877314812</v>
      </c>
      <c r="P755" s="57">
        <v>46311.541990740741</v>
      </c>
      <c r="Q755">
        <v>69410737</v>
      </c>
      <c r="S755">
        <v>152407282671</v>
      </c>
      <c r="T755" t="s">
        <v>7599</v>
      </c>
      <c r="U755" t="s">
        <v>7600</v>
      </c>
      <c r="V755" t="s">
        <v>7601</v>
      </c>
      <c r="Z755">
        <v>112.77518980000001</v>
      </c>
      <c r="AA755">
        <v>-7.2497442000000003</v>
      </c>
      <c r="AB755" t="s">
        <v>7602</v>
      </c>
      <c r="AC755" t="s">
        <v>235</v>
      </c>
      <c r="AL755" t="s">
        <v>217</v>
      </c>
      <c r="AM755" t="s">
        <v>7493</v>
      </c>
      <c r="AN755" t="s">
        <v>6</v>
      </c>
      <c r="AO755" t="s">
        <v>7404</v>
      </c>
      <c r="AP755" s="57">
        <v>46311.458333333336</v>
      </c>
      <c r="AR755" t="s">
        <v>218</v>
      </c>
      <c r="AS755" t="s">
        <v>123</v>
      </c>
      <c r="AT755" t="s">
        <v>230</v>
      </c>
      <c r="AU755">
        <v>20261016</v>
      </c>
      <c r="AV755" t="s">
        <v>221</v>
      </c>
      <c r="AW755" t="s">
        <v>879</v>
      </c>
      <c r="AX755" t="s">
        <v>222</v>
      </c>
      <c r="BA755" s="57">
        <v>46311.458333333336</v>
      </c>
      <c r="BB755" t="s">
        <v>7493</v>
      </c>
      <c r="BC755">
        <v>2026</v>
      </c>
      <c r="BD755">
        <v>10</v>
      </c>
      <c r="BE755">
        <v>16</v>
      </c>
      <c r="BF755" s="6">
        <f t="shared" si="33"/>
        <v>46311</v>
      </c>
      <c r="BG755">
        <f t="shared" si="34"/>
        <v>-0.45833333333575865</v>
      </c>
      <c r="BH755" t="str">
        <f t="shared" si="35"/>
        <v>COMPLY</v>
      </c>
      <c r="BI755" t="str">
        <f>VLOOKUP(H755,Sheet2!$A$1:$B$270,2,FALSE)</f>
        <v>SURABAYA UTARA</v>
      </c>
    </row>
    <row r="756" spans="1:61">
      <c r="A756">
        <v>755</v>
      </c>
      <c r="B756">
        <v>1002637950</v>
      </c>
      <c r="C756">
        <v>3</v>
      </c>
      <c r="D756" t="s">
        <v>55</v>
      </c>
      <c r="E756">
        <v>5</v>
      </c>
      <c r="F756" t="s">
        <v>260</v>
      </c>
      <c r="G756" t="s">
        <v>123</v>
      </c>
      <c r="H756" t="s">
        <v>266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46310.418530092589</v>
      </c>
      <c r="P756" s="57">
        <v>46311.542337962965</v>
      </c>
      <c r="Q756">
        <v>69410603</v>
      </c>
      <c r="S756">
        <v>152407282667</v>
      </c>
      <c r="T756" t="s">
        <v>7603</v>
      </c>
      <c r="U756" t="s">
        <v>7604</v>
      </c>
      <c r="V756" t="s">
        <v>7605</v>
      </c>
      <c r="Z756">
        <v>112.78979200000001</v>
      </c>
      <c r="AA756">
        <v>-7.2524105999999904</v>
      </c>
      <c r="AB756" t="s">
        <v>7606</v>
      </c>
      <c r="AC756" t="s">
        <v>235</v>
      </c>
      <c r="AL756" t="s">
        <v>217</v>
      </c>
      <c r="AM756" t="s">
        <v>7607</v>
      </c>
      <c r="AN756" t="s">
        <v>6</v>
      </c>
      <c r="AO756" t="s">
        <v>7487</v>
      </c>
      <c r="AP756" s="57">
        <v>46311.333333333336</v>
      </c>
      <c r="AR756" t="s">
        <v>218</v>
      </c>
      <c r="AS756" t="s">
        <v>123</v>
      </c>
      <c r="AT756" t="s">
        <v>230</v>
      </c>
      <c r="AU756">
        <v>20261016</v>
      </c>
      <c r="AV756" t="s">
        <v>221</v>
      </c>
      <c r="AW756" t="s">
        <v>3698</v>
      </c>
      <c r="AX756" t="s">
        <v>222</v>
      </c>
      <c r="BA756" s="57">
        <v>46311.333333333336</v>
      </c>
      <c r="BB756" t="s">
        <v>7607</v>
      </c>
      <c r="BC756">
        <v>2026</v>
      </c>
      <c r="BD756">
        <v>10</v>
      </c>
      <c r="BE756">
        <v>16</v>
      </c>
      <c r="BF756" s="6">
        <f t="shared" si="33"/>
        <v>46311</v>
      </c>
      <c r="BG756">
        <f t="shared" si="34"/>
        <v>-0.33333333333575865</v>
      </c>
      <c r="BH756" t="str">
        <f t="shared" si="35"/>
        <v>COMPLY</v>
      </c>
      <c r="BI756" t="str">
        <f>VLOOKUP(H756,Sheet2!$A$1:$B$270,2,FALSE)</f>
        <v>SURABAYA UTARA</v>
      </c>
    </row>
    <row r="757" spans="1:61">
      <c r="A757">
        <v>756</v>
      </c>
      <c r="B757">
        <v>1002640488</v>
      </c>
      <c r="C757">
        <v>3</v>
      </c>
      <c r="D757" t="s">
        <v>55</v>
      </c>
      <c r="E757">
        <v>5</v>
      </c>
      <c r="F757" t="s">
        <v>260</v>
      </c>
      <c r="G757" t="s">
        <v>123</v>
      </c>
      <c r="H757" t="s">
        <v>266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46311.635960648149</v>
      </c>
      <c r="P757" s="57">
        <v>46313.750034722223</v>
      </c>
      <c r="Q757">
        <v>69411643</v>
      </c>
      <c r="S757">
        <v>152407282682</v>
      </c>
      <c r="T757" t="s">
        <v>8556</v>
      </c>
      <c r="U757" t="s">
        <v>8557</v>
      </c>
      <c r="V757" t="s">
        <v>8558</v>
      </c>
      <c r="Z757">
        <v>112.7792422</v>
      </c>
      <c r="AA757">
        <v>-7.2132356</v>
      </c>
      <c r="AB757" t="s">
        <v>8559</v>
      </c>
      <c r="AC757" t="s">
        <v>229</v>
      </c>
      <c r="AL757" t="s">
        <v>217</v>
      </c>
      <c r="AM757" t="s">
        <v>8560</v>
      </c>
      <c r="AN757" t="s">
        <v>6</v>
      </c>
      <c r="AO757" t="s">
        <v>7954</v>
      </c>
      <c r="AP757" s="57">
        <v>46314.458333333336</v>
      </c>
      <c r="AR757" t="s">
        <v>218</v>
      </c>
      <c r="AS757" t="s">
        <v>123</v>
      </c>
      <c r="AT757" t="s">
        <v>230</v>
      </c>
      <c r="AU757">
        <v>20261018</v>
      </c>
      <c r="AV757" t="s">
        <v>221</v>
      </c>
      <c r="AW757" t="s">
        <v>539</v>
      </c>
      <c r="AX757" t="s">
        <v>222</v>
      </c>
      <c r="BA757" s="57">
        <v>46314.458333333336</v>
      </c>
      <c r="BB757" t="s">
        <v>8560</v>
      </c>
      <c r="BC757">
        <v>2026</v>
      </c>
      <c r="BD757">
        <v>10</v>
      </c>
      <c r="BE757">
        <v>18</v>
      </c>
      <c r="BF757" s="6">
        <f t="shared" si="33"/>
        <v>46313</v>
      </c>
      <c r="BG757">
        <f t="shared" si="34"/>
        <v>-1.4583333333357587</v>
      </c>
      <c r="BH757" t="str">
        <f t="shared" si="35"/>
        <v>COMPLY</v>
      </c>
      <c r="BI757" t="str">
        <f>VLOOKUP(H757,Sheet2!$A$1:$B$270,2,FALSE)</f>
        <v>SURABAYA UTARA</v>
      </c>
    </row>
    <row r="758" spans="1:61">
      <c r="A758">
        <v>757</v>
      </c>
      <c r="B758">
        <v>1002620760</v>
      </c>
      <c r="C758">
        <v>3</v>
      </c>
      <c r="D758" t="s">
        <v>55</v>
      </c>
      <c r="E758">
        <v>5</v>
      </c>
      <c r="F758" t="s">
        <v>260</v>
      </c>
      <c r="G758" t="s">
        <v>123</v>
      </c>
      <c r="H758" t="s">
        <v>383</v>
      </c>
      <c r="I758" t="s">
        <v>212</v>
      </c>
      <c r="J758" t="s">
        <v>213</v>
      </c>
      <c r="K758" t="s">
        <v>149</v>
      </c>
      <c r="L758" t="s">
        <v>214</v>
      </c>
      <c r="M758" t="s">
        <v>1400</v>
      </c>
      <c r="N758" t="s">
        <v>215</v>
      </c>
      <c r="O758" s="57">
        <v>46298.387233796297</v>
      </c>
      <c r="P758" s="57">
        <v>46300.761516203704</v>
      </c>
      <c r="Q758">
        <v>69403463</v>
      </c>
      <c r="S758">
        <v>152404215732</v>
      </c>
      <c r="T758" t="s">
        <v>1872</v>
      </c>
      <c r="U758" t="s">
        <v>1873</v>
      </c>
      <c r="V758" t="s">
        <v>1874</v>
      </c>
      <c r="Z758">
        <v>112.7471017</v>
      </c>
      <c r="AA758">
        <v>-7.2423491999999996</v>
      </c>
      <c r="AB758" t="s">
        <v>1875</v>
      </c>
      <c r="AC758" t="s">
        <v>235</v>
      </c>
      <c r="AL758" t="s">
        <v>217</v>
      </c>
      <c r="AM758" t="s">
        <v>1876</v>
      </c>
      <c r="AN758" t="s">
        <v>6</v>
      </c>
      <c r="AO758" s="57">
        <v>46091.392974537041</v>
      </c>
      <c r="AP758" s="57">
        <v>46299.416666666664</v>
      </c>
      <c r="AQ758" t="s">
        <v>2713</v>
      </c>
      <c r="AR758" t="s">
        <v>14</v>
      </c>
      <c r="AS758" t="s">
        <v>535</v>
      </c>
      <c r="AT758" t="s">
        <v>230</v>
      </c>
      <c r="AV758" t="s">
        <v>2714</v>
      </c>
      <c r="AW758" t="s">
        <v>880</v>
      </c>
      <c r="AX758" t="s">
        <v>222</v>
      </c>
      <c r="BA758" s="57">
        <v>46299.416666666664</v>
      </c>
      <c r="BB758" t="s">
        <v>1876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str">
        <f>VLOOKUP(H758,Sheet2!$A$1:$B$270,2,FALSE)</f>
        <v>SURABAYA UTARA</v>
      </c>
    </row>
    <row r="759" spans="1:61">
      <c r="A759">
        <v>758</v>
      </c>
      <c r="B759">
        <v>1002645334</v>
      </c>
      <c r="C759">
        <v>3</v>
      </c>
      <c r="D759" t="s">
        <v>55</v>
      </c>
      <c r="E759">
        <v>5</v>
      </c>
      <c r="F759" t="s">
        <v>260</v>
      </c>
      <c r="G759" t="s">
        <v>123</v>
      </c>
      <c r="H759" t="s">
        <v>383</v>
      </c>
      <c r="I759" t="s">
        <v>212</v>
      </c>
      <c r="J759" t="s">
        <v>213</v>
      </c>
      <c r="K759" t="s">
        <v>149</v>
      </c>
      <c r="L759" t="s">
        <v>214</v>
      </c>
      <c r="M759" t="s">
        <v>224</v>
      </c>
      <c r="N759" t="s">
        <v>215</v>
      </c>
      <c r="O759" s="57">
        <v>46315.521354166667</v>
      </c>
      <c r="P759" s="57">
        <v>46316.423645833333</v>
      </c>
      <c r="Q759">
        <v>69413731</v>
      </c>
      <c r="S759">
        <v>152404216702</v>
      </c>
      <c r="T759" t="s">
        <v>10355</v>
      </c>
      <c r="U759" t="s">
        <v>10356</v>
      </c>
      <c r="V759" t="s">
        <v>10357</v>
      </c>
      <c r="Z759">
        <v>112.7678172</v>
      </c>
      <c r="AA759">
        <v>-7.2110175999999999</v>
      </c>
      <c r="AB759" t="s">
        <v>10358</v>
      </c>
      <c r="AC759" t="s">
        <v>235</v>
      </c>
      <c r="AL759" t="s">
        <v>217</v>
      </c>
      <c r="AM759" t="s">
        <v>10359</v>
      </c>
      <c r="AN759" t="s">
        <v>6</v>
      </c>
      <c r="AO759" t="s">
        <v>10151</v>
      </c>
      <c r="AP759" s="57">
        <v>46316.416666666664</v>
      </c>
      <c r="AR759" t="s">
        <v>18</v>
      </c>
      <c r="AS759" t="s">
        <v>535</v>
      </c>
      <c r="AT759" t="s">
        <v>230</v>
      </c>
      <c r="AV759" t="s">
        <v>226</v>
      </c>
      <c r="AW759" t="s">
        <v>883</v>
      </c>
      <c r="AX759" t="s">
        <v>222</v>
      </c>
      <c r="BA759" s="57">
        <v>46316.416666666664</v>
      </c>
      <c r="BB759" t="s">
        <v>10359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SURABAYA UTARA</v>
      </c>
    </row>
    <row r="760" spans="1:61">
      <c r="A760">
        <v>759</v>
      </c>
      <c r="B760">
        <v>1002635150</v>
      </c>
      <c r="C760">
        <v>3</v>
      </c>
      <c r="D760" t="s">
        <v>55</v>
      </c>
      <c r="E760">
        <v>5</v>
      </c>
      <c r="F760" t="s">
        <v>260</v>
      </c>
      <c r="G760" t="s">
        <v>123</v>
      </c>
      <c r="H760" t="s">
        <v>383</v>
      </c>
      <c r="I760" t="s">
        <v>212</v>
      </c>
      <c r="J760" t="s">
        <v>213</v>
      </c>
      <c r="K760" t="s">
        <v>149</v>
      </c>
      <c r="L760" t="s">
        <v>214</v>
      </c>
      <c r="M760" t="s">
        <v>836</v>
      </c>
      <c r="N760" t="s">
        <v>215</v>
      </c>
      <c r="O760" s="57">
        <v>46308.586516203701</v>
      </c>
      <c r="P760" s="57">
        <v>46310.585185185184</v>
      </c>
      <c r="Q760">
        <v>69409446</v>
      </c>
      <c r="S760">
        <v>152404216332</v>
      </c>
      <c r="T760" t="s">
        <v>6009</v>
      </c>
      <c r="U760" t="s">
        <v>6010</v>
      </c>
      <c r="V760" t="s">
        <v>6011</v>
      </c>
      <c r="Z760">
        <v>112.76825700000001</v>
      </c>
      <c r="AA760">
        <v>-7.2333181999999896</v>
      </c>
      <c r="AB760" t="s">
        <v>6012</v>
      </c>
      <c r="AC760" t="s">
        <v>216</v>
      </c>
      <c r="AL760" t="s">
        <v>217</v>
      </c>
      <c r="AM760" t="s">
        <v>6013</v>
      </c>
      <c r="AN760" t="s">
        <v>6</v>
      </c>
      <c r="AO760" t="s">
        <v>5769</v>
      </c>
      <c r="AP760" s="57">
        <v>46309.458333333336</v>
      </c>
      <c r="AQ760" t="s">
        <v>841</v>
      </c>
      <c r="AR760" t="s">
        <v>14</v>
      </c>
      <c r="AS760" t="s">
        <v>535</v>
      </c>
      <c r="AT760" t="s">
        <v>220</v>
      </c>
      <c r="AV760" t="s">
        <v>837</v>
      </c>
      <c r="AW760" t="s">
        <v>833</v>
      </c>
      <c r="AX760" t="s">
        <v>222</v>
      </c>
      <c r="BA760" s="57">
        <v>46309.458333333336</v>
      </c>
      <c r="BB760" t="s">
        <v>6013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SURABAYA UTARA</v>
      </c>
    </row>
    <row r="761" spans="1:61">
      <c r="A761">
        <v>760</v>
      </c>
      <c r="B761">
        <v>1002621211</v>
      </c>
      <c r="C761">
        <v>3</v>
      </c>
      <c r="D761" t="s">
        <v>55</v>
      </c>
      <c r="E761">
        <v>5</v>
      </c>
      <c r="F761" t="s">
        <v>260</v>
      </c>
      <c r="G761" t="s">
        <v>123</v>
      </c>
      <c r="H761" t="s">
        <v>383</v>
      </c>
      <c r="I761" t="s">
        <v>212</v>
      </c>
      <c r="J761" t="s">
        <v>213</v>
      </c>
      <c r="K761" t="s">
        <v>149</v>
      </c>
      <c r="M761" t="s">
        <v>76</v>
      </c>
      <c r="N761" t="s">
        <v>215</v>
      </c>
      <c r="O761" s="57">
        <v>46298.820428240739</v>
      </c>
      <c r="P761" s="57">
        <v>46298.892604166664</v>
      </c>
      <c r="Q761">
        <v>69401333</v>
      </c>
      <c r="S761">
        <v>152404215795</v>
      </c>
      <c r="T761" t="s">
        <v>1867</v>
      </c>
      <c r="U761" t="s">
        <v>1868</v>
      </c>
      <c r="V761" t="s">
        <v>1869</v>
      </c>
      <c r="Z761">
        <v>112.74388253688799</v>
      </c>
      <c r="AA761">
        <v>-7.2366479042795504</v>
      </c>
      <c r="AB761" t="s">
        <v>1870</v>
      </c>
      <c r="AC761" t="s">
        <v>216</v>
      </c>
      <c r="AL761" t="s">
        <v>217</v>
      </c>
      <c r="AM761" t="s">
        <v>1871</v>
      </c>
      <c r="AN761" t="s">
        <v>6</v>
      </c>
      <c r="AO761" s="57">
        <v>46091.830150462964</v>
      </c>
      <c r="AR761" t="s">
        <v>218</v>
      </c>
      <c r="AS761" t="s">
        <v>535</v>
      </c>
      <c r="AT761" t="s">
        <v>342</v>
      </c>
      <c r="AU761">
        <v>20261003</v>
      </c>
      <c r="AV761" t="s">
        <v>221</v>
      </c>
      <c r="AW761" t="s">
        <v>540</v>
      </c>
      <c r="AX761" t="s">
        <v>222</v>
      </c>
      <c r="BA761" s="57">
        <v>46298.291666666664</v>
      </c>
      <c r="BB761" t="s">
        <v>1871</v>
      </c>
      <c r="BC761">
        <v>2026</v>
      </c>
      <c r="BD761">
        <v>10</v>
      </c>
      <c r="BE761">
        <v>3</v>
      </c>
      <c r="BF761" s="6">
        <f t="shared" si="33"/>
        <v>46298</v>
      </c>
      <c r="BG761">
        <f t="shared" si="34"/>
        <v>-0.29166666666424135</v>
      </c>
      <c r="BH761" t="str">
        <f t="shared" si="35"/>
        <v>COMPLY</v>
      </c>
      <c r="BI761" t="str">
        <f>VLOOKUP(H761,Sheet2!$A$1:$B$270,2,FALSE)</f>
        <v>SURABAYA UTARA</v>
      </c>
    </row>
    <row r="762" spans="1:61">
      <c r="A762">
        <v>761</v>
      </c>
      <c r="B762">
        <v>1002621336</v>
      </c>
      <c r="C762">
        <v>3</v>
      </c>
      <c r="D762" t="s">
        <v>55</v>
      </c>
      <c r="E762">
        <v>5</v>
      </c>
      <c r="F762" t="s">
        <v>260</v>
      </c>
      <c r="G762" t="s">
        <v>123</v>
      </c>
      <c r="H762" t="s">
        <v>383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46299.485127314816</v>
      </c>
      <c r="P762" s="57">
        <v>46300.682118055556</v>
      </c>
      <c r="Q762">
        <v>69403852</v>
      </c>
      <c r="S762">
        <v>152404215825</v>
      </c>
      <c r="T762" t="s">
        <v>1877</v>
      </c>
      <c r="U762" t="s">
        <v>1873</v>
      </c>
      <c r="V762" t="s">
        <v>1878</v>
      </c>
      <c r="Z762">
        <v>112.7471017</v>
      </c>
      <c r="AA762">
        <v>-7.2423491999999996</v>
      </c>
      <c r="AB762" t="s">
        <v>1879</v>
      </c>
      <c r="AC762" t="s">
        <v>235</v>
      </c>
      <c r="AL762" t="s">
        <v>217</v>
      </c>
      <c r="AM762" t="s">
        <v>1880</v>
      </c>
      <c r="AN762" t="s">
        <v>6</v>
      </c>
      <c r="AO762" s="57">
        <v>46122.48609953704</v>
      </c>
      <c r="AP762" s="57">
        <v>46300.416666666664</v>
      </c>
      <c r="AR762" t="s">
        <v>218</v>
      </c>
      <c r="AS762" t="s">
        <v>535</v>
      </c>
      <c r="AT762" t="s">
        <v>230</v>
      </c>
      <c r="AU762">
        <v>20261005</v>
      </c>
      <c r="AV762" t="s">
        <v>221</v>
      </c>
      <c r="AW762" t="s">
        <v>880</v>
      </c>
      <c r="AX762" t="s">
        <v>222</v>
      </c>
      <c r="BA762" s="57">
        <v>46300.416666666664</v>
      </c>
      <c r="BB762" t="s">
        <v>1880</v>
      </c>
      <c r="BC762">
        <v>2026</v>
      </c>
      <c r="BD762">
        <v>10</v>
      </c>
      <c r="BE762">
        <v>5</v>
      </c>
      <c r="BF762" s="6">
        <f t="shared" si="33"/>
        <v>46300</v>
      </c>
      <c r="BG762">
        <f t="shared" si="34"/>
        <v>-0.41666666666424135</v>
      </c>
      <c r="BH762" t="str">
        <f t="shared" si="35"/>
        <v>COMPLY</v>
      </c>
      <c r="BI762" t="str">
        <f>VLOOKUP(H762,Sheet2!$A$1:$B$270,2,FALSE)</f>
        <v>SURABAYA UTARA</v>
      </c>
    </row>
    <row r="763" spans="1:61">
      <c r="A763">
        <v>762</v>
      </c>
      <c r="B763">
        <v>1002623269</v>
      </c>
      <c r="C763">
        <v>3</v>
      </c>
      <c r="D763" t="s">
        <v>55</v>
      </c>
      <c r="E763">
        <v>5</v>
      </c>
      <c r="F763" t="s">
        <v>260</v>
      </c>
      <c r="G763" t="s">
        <v>123</v>
      </c>
      <c r="H763" t="s">
        <v>383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46300.76152777778</v>
      </c>
      <c r="P763" s="57">
        <v>46300.830995370372</v>
      </c>
      <c r="Q763">
        <v>69403463</v>
      </c>
      <c r="S763">
        <v>152404215912</v>
      </c>
      <c r="T763" t="s">
        <v>1872</v>
      </c>
      <c r="U763" t="s">
        <v>2715</v>
      </c>
      <c r="V763" t="s">
        <v>2716</v>
      </c>
      <c r="Z763">
        <v>112.74655955999999</v>
      </c>
      <c r="AA763">
        <v>-7.2403930000000001</v>
      </c>
      <c r="AB763" t="s">
        <v>1875</v>
      </c>
      <c r="AC763" t="s">
        <v>229</v>
      </c>
      <c r="AL763" t="s">
        <v>217</v>
      </c>
      <c r="AM763" t="s">
        <v>2717</v>
      </c>
      <c r="AN763" t="s">
        <v>6</v>
      </c>
      <c r="AO763" s="57">
        <v>46152.767708333333</v>
      </c>
      <c r="AR763" t="s">
        <v>218</v>
      </c>
      <c r="AS763" t="s">
        <v>535</v>
      </c>
      <c r="AT763" t="s">
        <v>230</v>
      </c>
      <c r="AU763">
        <v>20261005</v>
      </c>
      <c r="AV763" t="s">
        <v>221</v>
      </c>
      <c r="AW763" t="s">
        <v>540</v>
      </c>
      <c r="AX763" t="s">
        <v>222</v>
      </c>
      <c r="BA763" s="57">
        <v>46300.291666666664</v>
      </c>
      <c r="BB763" t="s">
        <v>2717</v>
      </c>
      <c r="BC763">
        <v>2026</v>
      </c>
      <c r="BD763">
        <v>10</v>
      </c>
      <c r="BE763">
        <v>5</v>
      </c>
      <c r="BF763" s="6">
        <f t="shared" si="33"/>
        <v>46300</v>
      </c>
      <c r="BG763">
        <f t="shared" si="34"/>
        <v>-0.29166666666424135</v>
      </c>
      <c r="BH763" t="str">
        <f t="shared" si="35"/>
        <v>COMPLY</v>
      </c>
      <c r="BI763" t="str">
        <f>VLOOKUP(H763,Sheet2!$A$1:$B$270,2,FALSE)</f>
        <v>SURABAYA UTARA</v>
      </c>
    </row>
    <row r="764" spans="1:61">
      <c r="A764">
        <v>763</v>
      </c>
      <c r="B764">
        <v>1002630448</v>
      </c>
      <c r="C764">
        <v>3</v>
      </c>
      <c r="D764" t="s">
        <v>55</v>
      </c>
      <c r="E764">
        <v>5</v>
      </c>
      <c r="F764" t="s">
        <v>260</v>
      </c>
      <c r="G764" t="s">
        <v>123</v>
      </c>
      <c r="H764" t="s">
        <v>383</v>
      </c>
      <c r="I764" t="s">
        <v>212</v>
      </c>
      <c r="J764" t="s">
        <v>213</v>
      </c>
      <c r="K764" t="s">
        <v>149</v>
      </c>
      <c r="M764" t="s">
        <v>76</v>
      </c>
      <c r="N764" t="s">
        <v>215</v>
      </c>
      <c r="O764" s="57">
        <v>46304.714791666665</v>
      </c>
      <c r="P764" s="57">
        <v>46306.77952546296</v>
      </c>
      <c r="Q764">
        <v>69407646</v>
      </c>
      <c r="S764">
        <v>152404216114</v>
      </c>
      <c r="T764" t="s">
        <v>5186</v>
      </c>
      <c r="U764" t="s">
        <v>5187</v>
      </c>
      <c r="V764" t="s">
        <v>5188</v>
      </c>
      <c r="Z764">
        <v>112.7681163</v>
      </c>
      <c r="AA764">
        <v>-7.2566480000000002</v>
      </c>
      <c r="AB764" t="s">
        <v>5189</v>
      </c>
      <c r="AC764" t="s">
        <v>229</v>
      </c>
      <c r="AL764" t="s">
        <v>217</v>
      </c>
      <c r="AM764" t="s">
        <v>5190</v>
      </c>
      <c r="AN764" t="s">
        <v>6</v>
      </c>
      <c r="AO764" s="57">
        <v>46275.725983796299</v>
      </c>
      <c r="AP764" s="57">
        <v>46306.416666666664</v>
      </c>
      <c r="AR764" t="s">
        <v>218</v>
      </c>
      <c r="AS764" t="s">
        <v>535</v>
      </c>
      <c r="AT764" t="s">
        <v>230</v>
      </c>
      <c r="AU764">
        <v>20261011</v>
      </c>
      <c r="AV764" t="s">
        <v>221</v>
      </c>
      <c r="AW764" t="s">
        <v>2453</v>
      </c>
      <c r="AX764" t="s">
        <v>222</v>
      </c>
      <c r="BA764" s="57">
        <v>46306.416666666664</v>
      </c>
      <c r="BB764" t="s">
        <v>5190</v>
      </c>
      <c r="BC764">
        <v>2026</v>
      </c>
      <c r="BD764">
        <v>10</v>
      </c>
      <c r="BE764">
        <v>11</v>
      </c>
      <c r="BF764" s="6">
        <f t="shared" si="33"/>
        <v>46306</v>
      </c>
      <c r="BG764">
        <f t="shared" si="34"/>
        <v>-0.41666666666424135</v>
      </c>
      <c r="BH764" t="str">
        <f t="shared" si="35"/>
        <v>COMPLY</v>
      </c>
      <c r="BI764" t="str">
        <f>VLOOKUP(H764,Sheet2!$A$1:$B$270,2,FALSE)</f>
        <v>SURABAYA UTARA</v>
      </c>
    </row>
    <row r="765" spans="1:61">
      <c r="A765">
        <v>764</v>
      </c>
      <c r="B765">
        <v>1002635132</v>
      </c>
      <c r="C765">
        <v>3</v>
      </c>
      <c r="D765" t="s">
        <v>55</v>
      </c>
      <c r="E765">
        <v>5</v>
      </c>
      <c r="F765" t="s">
        <v>260</v>
      </c>
      <c r="G765" t="s">
        <v>123</v>
      </c>
      <c r="H765" t="s">
        <v>383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46308.583043981482</v>
      </c>
      <c r="P765" s="57">
        <v>46309.879606481481</v>
      </c>
      <c r="Q765">
        <v>69409439</v>
      </c>
      <c r="S765">
        <v>152404216331</v>
      </c>
      <c r="T765" t="s">
        <v>6009</v>
      </c>
      <c r="U765" t="s">
        <v>6010</v>
      </c>
      <c r="V765" t="s">
        <v>6014</v>
      </c>
      <c r="Z765">
        <v>112.76825700000001</v>
      </c>
      <c r="AA765">
        <v>-7.2333181999999896</v>
      </c>
      <c r="AB765" t="s">
        <v>6015</v>
      </c>
      <c r="AC765" t="s">
        <v>216</v>
      </c>
      <c r="AL765" t="s">
        <v>217</v>
      </c>
      <c r="AM765" t="s">
        <v>6016</v>
      </c>
      <c r="AN765" t="s">
        <v>6</v>
      </c>
      <c r="AO765" t="s">
        <v>5769</v>
      </c>
      <c r="AP765" s="57">
        <v>46309.416666666664</v>
      </c>
      <c r="AR765" t="s">
        <v>218</v>
      </c>
      <c r="AS765" t="s">
        <v>535</v>
      </c>
      <c r="AT765" t="s">
        <v>220</v>
      </c>
      <c r="AU765">
        <v>20261014</v>
      </c>
      <c r="AV765" t="s">
        <v>221</v>
      </c>
      <c r="AW765" t="s">
        <v>833</v>
      </c>
      <c r="AX765" t="s">
        <v>222</v>
      </c>
      <c r="BA765" s="57">
        <v>46309.416666666664</v>
      </c>
      <c r="BB765" t="s">
        <v>6016</v>
      </c>
      <c r="BC765">
        <v>2026</v>
      </c>
      <c r="BD765">
        <v>10</v>
      </c>
      <c r="BE765">
        <v>14</v>
      </c>
      <c r="BF765" s="6">
        <f t="shared" si="33"/>
        <v>46309</v>
      </c>
      <c r="BG765">
        <f t="shared" si="34"/>
        <v>-0.41666666666424135</v>
      </c>
      <c r="BH765" t="str">
        <f t="shared" si="35"/>
        <v>COMPLY</v>
      </c>
      <c r="BI765" t="str">
        <f>VLOOKUP(H765,Sheet2!$A$1:$B$270,2,FALSE)</f>
        <v>SURABAYA UTARA</v>
      </c>
    </row>
    <row r="766" spans="1:61">
      <c r="A766">
        <v>765</v>
      </c>
      <c r="B766">
        <v>1002635105</v>
      </c>
      <c r="C766">
        <v>3</v>
      </c>
      <c r="D766" t="s">
        <v>55</v>
      </c>
      <c r="E766">
        <v>5</v>
      </c>
      <c r="F766" t="s">
        <v>260</v>
      </c>
      <c r="G766" t="s">
        <v>123</v>
      </c>
      <c r="H766" t="s">
        <v>383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46308.58021990741</v>
      </c>
      <c r="P766" s="57">
        <v>46309.670115740744</v>
      </c>
      <c r="Q766">
        <v>69409420</v>
      </c>
      <c r="S766">
        <v>152404216324</v>
      </c>
      <c r="T766" t="s">
        <v>6017</v>
      </c>
      <c r="U766" t="s">
        <v>6018</v>
      </c>
      <c r="V766" t="s">
        <v>6685</v>
      </c>
      <c r="Z766">
        <v>112.7569714</v>
      </c>
      <c r="AA766">
        <v>-7.2487573000000003</v>
      </c>
      <c r="AB766" t="s">
        <v>6019</v>
      </c>
      <c r="AC766" t="s">
        <v>229</v>
      </c>
      <c r="AL766" t="s">
        <v>217</v>
      </c>
      <c r="AM766" t="s">
        <v>6686</v>
      </c>
      <c r="AN766" t="s">
        <v>6</v>
      </c>
      <c r="AO766" t="s">
        <v>5769</v>
      </c>
      <c r="AP766" s="57">
        <v>46309.625</v>
      </c>
      <c r="AR766" t="s">
        <v>218</v>
      </c>
      <c r="AS766" t="s">
        <v>535</v>
      </c>
      <c r="AT766" t="s">
        <v>230</v>
      </c>
      <c r="AU766">
        <v>20261014</v>
      </c>
      <c r="AV766" t="s">
        <v>221</v>
      </c>
      <c r="AW766" t="s">
        <v>2453</v>
      </c>
      <c r="AX766" t="s">
        <v>222</v>
      </c>
      <c r="BA766" s="57">
        <v>46309.625</v>
      </c>
      <c r="BB766" t="s">
        <v>6686</v>
      </c>
      <c r="BC766">
        <v>2026</v>
      </c>
      <c r="BD766">
        <v>10</v>
      </c>
      <c r="BE766">
        <v>14</v>
      </c>
      <c r="BF766" s="6">
        <f t="shared" si="33"/>
        <v>46309</v>
      </c>
      <c r="BG766">
        <f t="shared" si="34"/>
        <v>-0.625</v>
      </c>
      <c r="BH766" t="str">
        <f t="shared" si="35"/>
        <v>COMPLY</v>
      </c>
      <c r="BI766" t="str">
        <f>VLOOKUP(H766,Sheet2!$A$1:$B$270,2,FALSE)</f>
        <v>SURABAYA UTARA</v>
      </c>
    </row>
    <row r="767" spans="1:61">
      <c r="A767">
        <v>766</v>
      </c>
      <c r="B767">
        <v>1002636664</v>
      </c>
      <c r="C767">
        <v>3</v>
      </c>
      <c r="D767" t="s">
        <v>55</v>
      </c>
      <c r="E767">
        <v>5</v>
      </c>
      <c r="F767" t="s">
        <v>260</v>
      </c>
      <c r="G767" t="s">
        <v>123</v>
      </c>
      <c r="H767" t="s">
        <v>383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46309.524062500001</v>
      </c>
      <c r="P767" s="57">
        <v>46311.358587962961</v>
      </c>
      <c r="Q767">
        <v>69410091</v>
      </c>
      <c r="S767">
        <v>152404216381</v>
      </c>
      <c r="T767" t="s">
        <v>7019</v>
      </c>
      <c r="U767" t="s">
        <v>7020</v>
      </c>
      <c r="V767" t="s">
        <v>7021</v>
      </c>
      <c r="Z767">
        <v>112.7646311</v>
      </c>
      <c r="AA767">
        <v>-7.2393926000000004</v>
      </c>
      <c r="AB767" t="s">
        <v>7022</v>
      </c>
      <c r="AC767" t="s">
        <v>235</v>
      </c>
      <c r="AL767" t="s">
        <v>217</v>
      </c>
      <c r="AM767" t="s">
        <v>7023</v>
      </c>
      <c r="AN767" t="s">
        <v>6</v>
      </c>
      <c r="AO767" t="s">
        <v>6951</v>
      </c>
      <c r="AP767" s="57">
        <v>46310.416666666664</v>
      </c>
      <c r="AR767" t="s">
        <v>218</v>
      </c>
      <c r="AS767" t="s">
        <v>535</v>
      </c>
      <c r="AT767" t="s">
        <v>230</v>
      </c>
      <c r="AU767">
        <v>20261016</v>
      </c>
      <c r="AV767" t="s">
        <v>221</v>
      </c>
      <c r="AW767" t="s">
        <v>880</v>
      </c>
      <c r="AX767" t="s">
        <v>222</v>
      </c>
      <c r="BA767" s="57">
        <v>46310.416666666664</v>
      </c>
      <c r="BB767" t="s">
        <v>7023</v>
      </c>
      <c r="BC767">
        <v>2026</v>
      </c>
      <c r="BD767">
        <v>10</v>
      </c>
      <c r="BE767">
        <v>16</v>
      </c>
      <c r="BF767" s="6">
        <f t="shared" si="33"/>
        <v>46311</v>
      </c>
      <c r="BG767">
        <f t="shared" si="34"/>
        <v>0.58333333333575865</v>
      </c>
      <c r="BH767" t="str">
        <f t="shared" si="35"/>
        <v>COMPLY</v>
      </c>
      <c r="BI767" t="str">
        <f>VLOOKUP(H767,Sheet2!$A$1:$B$270,2,FALSE)</f>
        <v>SURABAYA UTARA</v>
      </c>
    </row>
    <row r="768" spans="1:61">
      <c r="A768">
        <v>767</v>
      </c>
      <c r="B768">
        <v>1002639941</v>
      </c>
      <c r="C768">
        <v>3</v>
      </c>
      <c r="D768" t="s">
        <v>55</v>
      </c>
      <c r="E768">
        <v>5</v>
      </c>
      <c r="F768" t="s">
        <v>260</v>
      </c>
      <c r="G768" t="s">
        <v>123</v>
      </c>
      <c r="H768" t="s">
        <v>383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46311.480254629627</v>
      </c>
      <c r="P768" s="57">
        <v>46315.465115740742</v>
      </c>
      <c r="Q768">
        <v>69411371</v>
      </c>
      <c r="S768">
        <v>152404216498</v>
      </c>
      <c r="T768" t="s">
        <v>8561</v>
      </c>
      <c r="U768" t="s">
        <v>1873</v>
      </c>
      <c r="V768" t="s">
        <v>8562</v>
      </c>
      <c r="Z768">
        <v>112.7471017</v>
      </c>
      <c r="AA768">
        <v>-7.2423491999999996</v>
      </c>
      <c r="AB768" t="s">
        <v>8563</v>
      </c>
      <c r="AC768" t="s">
        <v>235</v>
      </c>
      <c r="AL768" t="s">
        <v>217</v>
      </c>
      <c r="AM768" t="s">
        <v>8564</v>
      </c>
      <c r="AN768" t="s">
        <v>6</v>
      </c>
      <c r="AO768" t="s">
        <v>8095</v>
      </c>
      <c r="AP768" s="57">
        <v>46314.416666666664</v>
      </c>
      <c r="AR768" t="s">
        <v>218</v>
      </c>
      <c r="AS768" t="s">
        <v>535</v>
      </c>
      <c r="AT768" t="s">
        <v>230</v>
      </c>
      <c r="AU768">
        <v>20261020</v>
      </c>
      <c r="AV768" t="s">
        <v>221</v>
      </c>
      <c r="AW768" t="s">
        <v>877</v>
      </c>
      <c r="AX768" t="s">
        <v>222</v>
      </c>
      <c r="BA768" s="57">
        <v>46314.416666666664</v>
      </c>
      <c r="BB768" t="s">
        <v>8564</v>
      </c>
      <c r="BC768">
        <v>2026</v>
      </c>
      <c r="BD768">
        <v>10</v>
      </c>
      <c r="BE768">
        <v>20</v>
      </c>
      <c r="BF768" s="6">
        <f t="shared" si="33"/>
        <v>46315</v>
      </c>
      <c r="BG768">
        <f t="shared" si="34"/>
        <v>0.58333333333575865</v>
      </c>
      <c r="BH768" t="str">
        <f t="shared" si="35"/>
        <v>COMPLY</v>
      </c>
      <c r="BI768" t="str">
        <f>VLOOKUP(H768,Sheet2!$A$1:$B$270,2,FALSE)</f>
        <v>SURABAYA UTARA</v>
      </c>
    </row>
    <row r="769" spans="1:61">
      <c r="A769">
        <v>768</v>
      </c>
      <c r="B769">
        <v>1002628806</v>
      </c>
      <c r="C769">
        <v>3</v>
      </c>
      <c r="D769" t="s">
        <v>55</v>
      </c>
      <c r="E769">
        <v>5</v>
      </c>
      <c r="F769" t="s">
        <v>260</v>
      </c>
      <c r="G769" t="s">
        <v>123</v>
      </c>
      <c r="H769" t="s">
        <v>383</v>
      </c>
      <c r="I769" t="s">
        <v>212</v>
      </c>
      <c r="J769" t="s">
        <v>213</v>
      </c>
      <c r="K769" t="s">
        <v>149</v>
      </c>
      <c r="M769" t="s">
        <v>1625</v>
      </c>
      <c r="N769" t="s">
        <v>215</v>
      </c>
      <c r="O769" s="57">
        <v>46304.384675925925</v>
      </c>
      <c r="P769" s="57">
        <v>46304.648784722223</v>
      </c>
      <c r="Q769">
        <v>69406984</v>
      </c>
      <c r="S769">
        <v>152404216087</v>
      </c>
      <c r="T769" t="s">
        <v>5191</v>
      </c>
      <c r="U769" t="s">
        <v>5192</v>
      </c>
      <c r="Z769">
        <v>112.75905539999999</v>
      </c>
      <c r="AA769">
        <v>-7.2190887000000004</v>
      </c>
      <c r="AB769" t="s">
        <v>5193</v>
      </c>
      <c r="AC769" t="s">
        <v>229</v>
      </c>
      <c r="AO769" s="57">
        <v>46275.402615740742</v>
      </c>
      <c r="AR769" t="s">
        <v>1630</v>
      </c>
      <c r="AS769" t="s">
        <v>535</v>
      </c>
      <c r="AT769" t="s">
        <v>342</v>
      </c>
      <c r="AV769" t="s">
        <v>5194</v>
      </c>
      <c r="AW769" t="s">
        <v>4581</v>
      </c>
      <c r="AX769" t="s">
        <v>222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SURABAYA UTARA</v>
      </c>
    </row>
    <row r="770" spans="1:61">
      <c r="A770">
        <v>769</v>
      </c>
      <c r="B770">
        <v>1002628545</v>
      </c>
      <c r="C770">
        <v>3</v>
      </c>
      <c r="D770" t="s">
        <v>55</v>
      </c>
      <c r="E770">
        <v>5</v>
      </c>
      <c r="F770" t="s">
        <v>305</v>
      </c>
      <c r="G770" t="s">
        <v>124</v>
      </c>
      <c r="H770" t="s">
        <v>327</v>
      </c>
      <c r="I770" t="s">
        <v>212</v>
      </c>
      <c r="J770" t="s">
        <v>213</v>
      </c>
      <c r="K770" t="s">
        <v>149</v>
      </c>
      <c r="L770" t="s">
        <v>214</v>
      </c>
      <c r="M770" t="s">
        <v>1400</v>
      </c>
      <c r="N770" t="s">
        <v>215</v>
      </c>
      <c r="O770" s="57">
        <v>46303.740682870368</v>
      </c>
      <c r="P770" s="57">
        <v>46307.658854166664</v>
      </c>
      <c r="Q770">
        <v>69406874</v>
      </c>
      <c r="S770">
        <v>152306253530</v>
      </c>
      <c r="T770" t="s">
        <v>4563</v>
      </c>
      <c r="U770" t="s">
        <v>4564</v>
      </c>
      <c r="V770" t="s">
        <v>4565</v>
      </c>
      <c r="Z770">
        <v>112.71530799999999</v>
      </c>
      <c r="AA770">
        <v>-7.3367765999999897</v>
      </c>
      <c r="AB770" t="s">
        <v>4566</v>
      </c>
      <c r="AC770" t="s">
        <v>216</v>
      </c>
      <c r="AL770" t="s">
        <v>217</v>
      </c>
      <c r="AM770" t="s">
        <v>4499</v>
      </c>
      <c r="AN770" t="s">
        <v>6</v>
      </c>
      <c r="AO770" s="57">
        <v>46244.746631944443</v>
      </c>
      <c r="AP770" s="57">
        <v>46304.625</v>
      </c>
      <c r="AQ770" t="s">
        <v>841</v>
      </c>
      <c r="AR770" t="s">
        <v>14</v>
      </c>
      <c r="AS770" t="s">
        <v>816</v>
      </c>
      <c r="AT770" t="s">
        <v>230</v>
      </c>
      <c r="AV770" t="s">
        <v>6023</v>
      </c>
      <c r="AW770" t="s">
        <v>880</v>
      </c>
      <c r="AX770" t="s">
        <v>222</v>
      </c>
      <c r="BA770" s="57">
        <v>46304.625</v>
      </c>
      <c r="BB770" t="s">
        <v>4499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str">
        <f>VLOOKUP(H770,Sheet2!$A$1:$B$270,2,FALSE)</f>
        <v>SURABAYA SELATAN</v>
      </c>
    </row>
    <row r="771" spans="1:61">
      <c r="A771">
        <v>770</v>
      </c>
      <c r="B771">
        <v>1002633689</v>
      </c>
      <c r="C771">
        <v>3</v>
      </c>
      <c r="D771" t="s">
        <v>55</v>
      </c>
      <c r="E771">
        <v>5</v>
      </c>
      <c r="F771" t="s">
        <v>305</v>
      </c>
      <c r="G771" t="s">
        <v>124</v>
      </c>
      <c r="H771" t="s">
        <v>327</v>
      </c>
      <c r="I771" t="s">
        <v>212</v>
      </c>
      <c r="J771" t="s">
        <v>213</v>
      </c>
      <c r="K771" t="s">
        <v>149</v>
      </c>
      <c r="L771" t="s">
        <v>214</v>
      </c>
      <c r="M771" t="s">
        <v>1400</v>
      </c>
      <c r="N771" t="s">
        <v>215</v>
      </c>
      <c r="O771" s="57">
        <v>46307.703923611109</v>
      </c>
      <c r="P771" s="57">
        <v>46309.679143518515</v>
      </c>
      <c r="Q771">
        <v>69408928</v>
      </c>
      <c r="S771">
        <v>152306253559</v>
      </c>
      <c r="T771" t="s">
        <v>6027</v>
      </c>
      <c r="U771" t="s">
        <v>6028</v>
      </c>
      <c r="V771" t="s">
        <v>6029</v>
      </c>
      <c r="Z771">
        <v>112.726135</v>
      </c>
      <c r="AA771">
        <v>-7.3378209999999999</v>
      </c>
      <c r="AB771" t="s">
        <v>6030</v>
      </c>
      <c r="AC771" t="s">
        <v>235</v>
      </c>
      <c r="AL771" t="s">
        <v>217</v>
      </c>
      <c r="AM771" t="s">
        <v>6031</v>
      </c>
      <c r="AN771" t="s">
        <v>6</v>
      </c>
      <c r="AO771" s="57">
        <v>46366.716041666667</v>
      </c>
      <c r="AP771" s="57">
        <v>46308.625</v>
      </c>
      <c r="AR771" t="s">
        <v>14</v>
      </c>
      <c r="AS771" t="s">
        <v>816</v>
      </c>
      <c r="AT771" t="s">
        <v>230</v>
      </c>
      <c r="AV771" t="s">
        <v>7027</v>
      </c>
      <c r="AW771" t="s">
        <v>879</v>
      </c>
      <c r="AX771" t="s">
        <v>222</v>
      </c>
      <c r="BA771" s="57">
        <v>46308.625</v>
      </c>
      <c r="BB771" t="s">
        <v>6031</v>
      </c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str">
        <f>VLOOKUP(H771,Sheet2!$A$1:$B$270,2,FALSE)</f>
        <v>SURABAYA SELATAN</v>
      </c>
    </row>
    <row r="772" spans="1:61">
      <c r="A772">
        <v>771</v>
      </c>
      <c r="B772">
        <v>1002617724</v>
      </c>
      <c r="C772">
        <v>3</v>
      </c>
      <c r="D772" t="s">
        <v>55</v>
      </c>
      <c r="E772">
        <v>5</v>
      </c>
      <c r="F772" t="s">
        <v>305</v>
      </c>
      <c r="G772" t="s">
        <v>124</v>
      </c>
      <c r="H772" t="s">
        <v>327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46296.517824074072</v>
      </c>
      <c r="P772" s="57">
        <v>46296.739386574074</v>
      </c>
      <c r="Q772">
        <v>69402297</v>
      </c>
      <c r="S772">
        <v>152306253477</v>
      </c>
      <c r="T772" t="s">
        <v>1075</v>
      </c>
      <c r="U772" t="s">
        <v>1076</v>
      </c>
      <c r="V772" t="s">
        <v>1077</v>
      </c>
      <c r="Z772">
        <v>112.71421218835999</v>
      </c>
      <c r="AA772">
        <v>-7.3092286293536404</v>
      </c>
      <c r="AB772" t="s">
        <v>1078</v>
      </c>
      <c r="AC772" t="s">
        <v>849</v>
      </c>
      <c r="AL772" t="s">
        <v>217</v>
      </c>
      <c r="AM772" t="s">
        <v>1079</v>
      </c>
      <c r="AN772" t="s">
        <v>6</v>
      </c>
      <c r="AO772" s="57">
        <v>46032.559305555558</v>
      </c>
      <c r="AP772" s="57">
        <v>46297.458333333336</v>
      </c>
      <c r="AR772" t="s">
        <v>218</v>
      </c>
      <c r="AS772" t="s">
        <v>816</v>
      </c>
      <c r="AT772" t="s">
        <v>230</v>
      </c>
      <c r="AU772">
        <v>20261001</v>
      </c>
      <c r="AV772" t="s">
        <v>221</v>
      </c>
      <c r="AW772" t="s">
        <v>880</v>
      </c>
      <c r="AX772" t="s">
        <v>222</v>
      </c>
      <c r="BA772" s="57">
        <v>46297.458333333336</v>
      </c>
      <c r="BB772" t="s">
        <v>1079</v>
      </c>
      <c r="BC772">
        <v>2026</v>
      </c>
      <c r="BD772">
        <v>10</v>
      </c>
      <c r="BE772">
        <v>1</v>
      </c>
      <c r="BF772" s="6">
        <f t="shared" si="36"/>
        <v>46296</v>
      </c>
      <c r="BG772">
        <f t="shared" si="37"/>
        <v>-1.4583333333357587</v>
      </c>
      <c r="BH772" t="str">
        <f t="shared" si="38"/>
        <v>COMPLY</v>
      </c>
      <c r="BI772" t="str">
        <f>VLOOKUP(H772,Sheet2!$A$1:$B$270,2,FALSE)</f>
        <v>SURABAYA SELATAN</v>
      </c>
    </row>
    <row r="773" spans="1:61">
      <c r="A773">
        <v>772</v>
      </c>
      <c r="B773">
        <v>1002618255</v>
      </c>
      <c r="C773">
        <v>3</v>
      </c>
      <c r="D773" t="s">
        <v>55</v>
      </c>
      <c r="E773">
        <v>5</v>
      </c>
      <c r="F773" t="s">
        <v>305</v>
      </c>
      <c r="G773" t="s">
        <v>124</v>
      </c>
      <c r="H773" t="s">
        <v>327</v>
      </c>
      <c r="I773" t="s">
        <v>212</v>
      </c>
      <c r="J773" t="s">
        <v>213</v>
      </c>
      <c r="K773" t="s">
        <v>149</v>
      </c>
      <c r="M773" t="s">
        <v>76</v>
      </c>
      <c r="N773" t="s">
        <v>215</v>
      </c>
      <c r="O773" s="57">
        <v>46296.630937499998</v>
      </c>
      <c r="P773" s="57">
        <v>46297.815462962964</v>
      </c>
      <c r="Q773">
        <v>69402505</v>
      </c>
      <c r="S773">
        <v>152306253141</v>
      </c>
      <c r="T773" t="s">
        <v>1080</v>
      </c>
      <c r="U773" t="s">
        <v>1081</v>
      </c>
      <c r="V773" t="s">
        <v>1082</v>
      </c>
      <c r="Z773">
        <v>112.73451573690301</v>
      </c>
      <c r="AA773">
        <v>-7.3086894955617998</v>
      </c>
      <c r="AB773" t="s">
        <v>1083</v>
      </c>
      <c r="AC773" t="s">
        <v>284</v>
      </c>
      <c r="AL773" t="s">
        <v>217</v>
      </c>
      <c r="AM773" t="s">
        <v>1084</v>
      </c>
      <c r="AN773" t="s">
        <v>6</v>
      </c>
      <c r="AO773" s="57">
        <v>46032.632627314815</v>
      </c>
      <c r="AP773" s="57">
        <v>46297.625</v>
      </c>
      <c r="AR773" t="s">
        <v>218</v>
      </c>
      <c r="AS773" t="s">
        <v>816</v>
      </c>
      <c r="AT773" t="s">
        <v>230</v>
      </c>
      <c r="AU773">
        <v>20261002</v>
      </c>
      <c r="AV773" t="s">
        <v>221</v>
      </c>
      <c r="AW773" t="s">
        <v>859</v>
      </c>
      <c r="AX773" t="s">
        <v>222</v>
      </c>
      <c r="BA773" s="57">
        <v>46297.625</v>
      </c>
      <c r="BB773" t="s">
        <v>1084</v>
      </c>
      <c r="BC773">
        <v>2026</v>
      </c>
      <c r="BD773">
        <v>10</v>
      </c>
      <c r="BE773">
        <v>2</v>
      </c>
      <c r="BF773" s="6">
        <f t="shared" si="36"/>
        <v>46297</v>
      </c>
      <c r="BG773">
        <f t="shared" si="37"/>
        <v>-0.625</v>
      </c>
      <c r="BH773" t="str">
        <f t="shared" si="38"/>
        <v>COMPLY</v>
      </c>
      <c r="BI773" t="str">
        <f>VLOOKUP(H773,Sheet2!$A$1:$B$270,2,FALSE)</f>
        <v>SURABAYA SELATAN</v>
      </c>
    </row>
    <row r="774" spans="1:61">
      <c r="A774">
        <v>773</v>
      </c>
      <c r="B774">
        <v>1002620955</v>
      </c>
      <c r="C774">
        <v>3</v>
      </c>
      <c r="D774" t="s">
        <v>55</v>
      </c>
      <c r="E774">
        <v>5</v>
      </c>
      <c r="F774" t="s">
        <v>305</v>
      </c>
      <c r="G774" t="s">
        <v>124</v>
      </c>
      <c r="H774" t="s">
        <v>327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46298.54074074074</v>
      </c>
      <c r="P774" s="57">
        <v>46298.713645833333</v>
      </c>
      <c r="Q774">
        <v>69403579</v>
      </c>
      <c r="S774">
        <v>152306253486</v>
      </c>
      <c r="T774" t="s">
        <v>1881</v>
      </c>
      <c r="U774" t="s">
        <v>1882</v>
      </c>
      <c r="V774" t="s">
        <v>1883</v>
      </c>
      <c r="Z774">
        <v>112.72749349999999</v>
      </c>
      <c r="AA774">
        <v>-7.3453318999999997</v>
      </c>
      <c r="AB774" t="s">
        <v>1884</v>
      </c>
      <c r="AC774" t="s">
        <v>235</v>
      </c>
      <c r="AL774" t="s">
        <v>217</v>
      </c>
      <c r="AM774" t="s">
        <v>1885</v>
      </c>
      <c r="AN774" t="s">
        <v>6</v>
      </c>
      <c r="AO774" s="57">
        <v>46091.549074074072</v>
      </c>
      <c r="AP774" s="57">
        <v>46300.333333333336</v>
      </c>
      <c r="AR774" t="s">
        <v>218</v>
      </c>
      <c r="AS774" t="s">
        <v>816</v>
      </c>
      <c r="AT774" t="s">
        <v>230</v>
      </c>
      <c r="AU774">
        <v>20261003</v>
      </c>
      <c r="AV774" t="s">
        <v>221</v>
      </c>
      <c r="AW774" t="s">
        <v>880</v>
      </c>
      <c r="AX774" t="s">
        <v>222</v>
      </c>
      <c r="BA774" s="57">
        <v>46300.333333333336</v>
      </c>
      <c r="BB774" t="s">
        <v>1885</v>
      </c>
      <c r="BC774">
        <v>2026</v>
      </c>
      <c r="BD774">
        <v>10</v>
      </c>
      <c r="BE774">
        <v>3</v>
      </c>
      <c r="BF774" s="6">
        <f t="shared" si="36"/>
        <v>46298</v>
      </c>
      <c r="BG774">
        <f t="shared" si="37"/>
        <v>-2.3333333333357587</v>
      </c>
      <c r="BH774" t="str">
        <f t="shared" si="38"/>
        <v>COMPLY</v>
      </c>
      <c r="BI774" t="str">
        <f>VLOOKUP(H774,Sheet2!$A$1:$B$270,2,FALSE)</f>
        <v>SURABAYA SELATAN</v>
      </c>
    </row>
    <row r="775" spans="1:61">
      <c r="A775">
        <v>774</v>
      </c>
      <c r="B775">
        <v>1002625658</v>
      </c>
      <c r="C775">
        <v>3</v>
      </c>
      <c r="D775" t="s">
        <v>55</v>
      </c>
      <c r="E775">
        <v>5</v>
      </c>
      <c r="F775" t="s">
        <v>305</v>
      </c>
      <c r="G775" t="s">
        <v>124</v>
      </c>
      <c r="H775" t="s">
        <v>327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46302.442812499998</v>
      </c>
      <c r="P775" s="57">
        <v>46302.81040509259</v>
      </c>
      <c r="Q775">
        <v>69405606</v>
      </c>
      <c r="S775">
        <v>152306253517</v>
      </c>
      <c r="T775" t="s">
        <v>4000</v>
      </c>
      <c r="U775" t="s">
        <v>4001</v>
      </c>
      <c r="V775" t="s">
        <v>4002</v>
      </c>
      <c r="Z775">
        <v>112.72782479999999</v>
      </c>
      <c r="AA775">
        <v>-7.3437809999999999</v>
      </c>
      <c r="AB775" t="s">
        <v>4003</v>
      </c>
      <c r="AC775" t="s">
        <v>235</v>
      </c>
      <c r="AL775" t="s">
        <v>217</v>
      </c>
      <c r="AM775" t="s">
        <v>3792</v>
      </c>
      <c r="AN775" t="s">
        <v>6</v>
      </c>
      <c r="AO775" s="57">
        <v>46213.444687499999</v>
      </c>
      <c r="AP775" s="57">
        <v>46303.333333333336</v>
      </c>
      <c r="AR775" t="s">
        <v>218</v>
      </c>
      <c r="AS775" t="s">
        <v>816</v>
      </c>
      <c r="AT775" t="s">
        <v>230</v>
      </c>
      <c r="AU775">
        <v>20261007</v>
      </c>
      <c r="AV775" t="s">
        <v>221</v>
      </c>
      <c r="AW775" t="s">
        <v>236</v>
      </c>
      <c r="AX775" t="s">
        <v>222</v>
      </c>
      <c r="BA775" s="57">
        <v>46303.333333333336</v>
      </c>
      <c r="BB775" t="s">
        <v>3792</v>
      </c>
      <c r="BC775">
        <v>2026</v>
      </c>
      <c r="BD775">
        <v>10</v>
      </c>
      <c r="BE775">
        <v>7</v>
      </c>
      <c r="BF775" s="6">
        <f t="shared" si="36"/>
        <v>46302</v>
      </c>
      <c r="BG775">
        <f t="shared" si="37"/>
        <v>-1.3333333333357587</v>
      </c>
      <c r="BH775" t="str">
        <f t="shared" si="38"/>
        <v>COMPLY</v>
      </c>
      <c r="BI775" t="str">
        <f>VLOOKUP(H775,Sheet2!$A$1:$B$270,2,FALSE)</f>
        <v>SURABAYA SELATAN</v>
      </c>
    </row>
    <row r="776" spans="1:61">
      <c r="A776">
        <v>775</v>
      </c>
      <c r="B776">
        <v>1002629220</v>
      </c>
      <c r="C776">
        <v>3</v>
      </c>
      <c r="D776" t="s">
        <v>55</v>
      </c>
      <c r="E776">
        <v>5</v>
      </c>
      <c r="F776" t="s">
        <v>305</v>
      </c>
      <c r="G776" t="s">
        <v>124</v>
      </c>
      <c r="H776" t="s">
        <v>327</v>
      </c>
      <c r="I776" t="s">
        <v>212</v>
      </c>
      <c r="J776" t="s">
        <v>213</v>
      </c>
      <c r="K776" t="s">
        <v>149</v>
      </c>
      <c r="M776" t="s">
        <v>76</v>
      </c>
      <c r="N776" t="s">
        <v>215</v>
      </c>
      <c r="O776" s="57">
        <v>46304.449155092596</v>
      </c>
      <c r="P776" s="57">
        <v>46307.556666666664</v>
      </c>
      <c r="Q776">
        <v>69407141</v>
      </c>
      <c r="S776">
        <v>152306253537</v>
      </c>
      <c r="T776" t="s">
        <v>5195</v>
      </c>
      <c r="U776" t="s">
        <v>1081</v>
      </c>
      <c r="V776" t="s">
        <v>5196</v>
      </c>
      <c r="Z776">
        <v>112.73459796867699</v>
      </c>
      <c r="AA776">
        <v>-7.3093502135891697</v>
      </c>
      <c r="AB776" t="s">
        <v>5197</v>
      </c>
      <c r="AC776" t="s">
        <v>284</v>
      </c>
      <c r="AL776" t="s">
        <v>217</v>
      </c>
      <c r="AM776" t="s">
        <v>5198</v>
      </c>
      <c r="AN776" t="s">
        <v>6</v>
      </c>
      <c r="AO776" s="57">
        <v>46275.454965277779</v>
      </c>
      <c r="AP776" s="57">
        <v>46305.333333333336</v>
      </c>
      <c r="AR776" t="s">
        <v>218</v>
      </c>
      <c r="AS776" t="s">
        <v>816</v>
      </c>
      <c r="AT776" t="s">
        <v>230</v>
      </c>
      <c r="AU776">
        <v>20261012</v>
      </c>
      <c r="AV776" t="s">
        <v>221</v>
      </c>
      <c r="AW776" t="s">
        <v>2453</v>
      </c>
      <c r="AX776" t="s">
        <v>222</v>
      </c>
      <c r="BA776" s="57">
        <v>46305.333333333336</v>
      </c>
      <c r="BB776" t="s">
        <v>5198</v>
      </c>
      <c r="BC776">
        <v>2026</v>
      </c>
      <c r="BD776">
        <v>10</v>
      </c>
      <c r="BE776">
        <v>12</v>
      </c>
      <c r="BF776" s="6">
        <f t="shared" si="36"/>
        <v>46307</v>
      </c>
      <c r="BG776">
        <f t="shared" si="37"/>
        <v>1.6666666666642413</v>
      </c>
      <c r="BH776" t="str">
        <f t="shared" si="38"/>
        <v>NOT COMPLY</v>
      </c>
      <c r="BI776" t="str">
        <f>VLOOKUP(H776,Sheet2!$A$1:$B$270,2,FALSE)</f>
        <v>SURABAYA SELATAN</v>
      </c>
    </row>
    <row r="777" spans="1:61">
      <c r="A777">
        <v>776</v>
      </c>
      <c r="B777">
        <v>1002633465</v>
      </c>
      <c r="C777">
        <v>3</v>
      </c>
      <c r="D777" t="s">
        <v>55</v>
      </c>
      <c r="E777">
        <v>5</v>
      </c>
      <c r="F777" t="s">
        <v>305</v>
      </c>
      <c r="G777" t="s">
        <v>124</v>
      </c>
      <c r="H777" t="s">
        <v>327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46307.658854166664</v>
      </c>
      <c r="P777" s="57">
        <v>46307.749305555553</v>
      </c>
      <c r="Q777">
        <v>69406874</v>
      </c>
      <c r="S777">
        <v>152306253557</v>
      </c>
      <c r="T777" t="s">
        <v>4563</v>
      </c>
      <c r="U777" t="s">
        <v>6020</v>
      </c>
      <c r="V777" t="s">
        <v>6021</v>
      </c>
      <c r="Z777">
        <v>112.71687968000001</v>
      </c>
      <c r="AA777">
        <v>-7.3371681559999997</v>
      </c>
      <c r="AB777" t="s">
        <v>4566</v>
      </c>
      <c r="AC777" t="s">
        <v>216</v>
      </c>
      <c r="AL777" t="s">
        <v>217</v>
      </c>
      <c r="AM777" t="s">
        <v>6022</v>
      </c>
      <c r="AN777" t="s">
        <v>6</v>
      </c>
      <c r="AO777" s="57">
        <v>46366.684236111112</v>
      </c>
      <c r="AR777" t="s">
        <v>218</v>
      </c>
      <c r="AS777" t="s">
        <v>816</v>
      </c>
      <c r="AT777" t="s">
        <v>230</v>
      </c>
      <c r="AU777">
        <v>20261012</v>
      </c>
      <c r="AV777" t="s">
        <v>221</v>
      </c>
      <c r="AW777" t="s">
        <v>540</v>
      </c>
      <c r="AX777" t="s">
        <v>222</v>
      </c>
      <c r="BA777" s="57">
        <v>46307.291666666664</v>
      </c>
      <c r="BB777" t="s">
        <v>6022</v>
      </c>
      <c r="BC777">
        <v>2026</v>
      </c>
      <c r="BD777">
        <v>10</v>
      </c>
      <c r="BE777">
        <v>12</v>
      </c>
      <c r="BF777" s="6">
        <f t="shared" si="36"/>
        <v>46307</v>
      </c>
      <c r="BG777">
        <f t="shared" si="37"/>
        <v>-0.29166666666424135</v>
      </c>
      <c r="BH777" t="str">
        <f t="shared" si="38"/>
        <v>COMPLY</v>
      </c>
      <c r="BI777" t="str">
        <f>VLOOKUP(H777,Sheet2!$A$1:$B$270,2,FALSE)</f>
        <v>SURABAYA SELATAN</v>
      </c>
    </row>
    <row r="778" spans="1:61">
      <c r="A778">
        <v>777</v>
      </c>
      <c r="B778">
        <v>1002635155</v>
      </c>
      <c r="C778">
        <v>3</v>
      </c>
      <c r="D778" t="s">
        <v>55</v>
      </c>
      <c r="E778">
        <v>5</v>
      </c>
      <c r="F778" t="s">
        <v>305</v>
      </c>
      <c r="G778" t="s">
        <v>124</v>
      </c>
      <c r="H778" t="s">
        <v>327</v>
      </c>
      <c r="I778" t="s">
        <v>212</v>
      </c>
      <c r="J778" t="s">
        <v>213</v>
      </c>
      <c r="K778" t="s">
        <v>149</v>
      </c>
      <c r="M778" t="s">
        <v>76</v>
      </c>
      <c r="N778" t="s">
        <v>215</v>
      </c>
      <c r="O778" s="57">
        <v>46308.590740740743</v>
      </c>
      <c r="P778" s="57">
        <v>46309.644085648149</v>
      </c>
      <c r="Q778">
        <v>69409468</v>
      </c>
      <c r="S778">
        <v>152306253571</v>
      </c>
      <c r="T778" t="s">
        <v>6033</v>
      </c>
      <c r="U778" t="s">
        <v>1081</v>
      </c>
      <c r="V778" t="s">
        <v>6687</v>
      </c>
      <c r="Z778">
        <v>112.734436555545</v>
      </c>
      <c r="AA778">
        <v>-7.3092777427500302</v>
      </c>
      <c r="AB778" t="s">
        <v>6034</v>
      </c>
      <c r="AC778" t="s">
        <v>284</v>
      </c>
      <c r="AL778" t="s">
        <v>217</v>
      </c>
      <c r="AM778" t="s">
        <v>6686</v>
      </c>
      <c r="AN778" t="s">
        <v>6</v>
      </c>
      <c r="AO778" t="s">
        <v>5769</v>
      </c>
      <c r="AP778" s="57">
        <v>46309.625</v>
      </c>
      <c r="AR778" t="s">
        <v>218</v>
      </c>
      <c r="AS778" t="s">
        <v>816</v>
      </c>
      <c r="AT778" t="s">
        <v>230</v>
      </c>
      <c r="AU778">
        <v>20261014</v>
      </c>
      <c r="AV778" t="s">
        <v>221</v>
      </c>
      <c r="AW778" t="s">
        <v>540</v>
      </c>
      <c r="AX778" t="s">
        <v>222</v>
      </c>
      <c r="BA778" s="57">
        <v>46309.625</v>
      </c>
      <c r="BB778" t="s">
        <v>6686</v>
      </c>
      <c r="BC778">
        <v>2026</v>
      </c>
      <c r="BD778">
        <v>10</v>
      </c>
      <c r="BE778">
        <v>14</v>
      </c>
      <c r="BF778" s="6">
        <f t="shared" si="36"/>
        <v>46309</v>
      </c>
      <c r="BG778">
        <f t="shared" si="37"/>
        <v>-0.625</v>
      </c>
      <c r="BH778" t="str">
        <f t="shared" si="38"/>
        <v>COMPLY</v>
      </c>
      <c r="BI778" t="str">
        <f>VLOOKUP(H778,Sheet2!$A$1:$B$270,2,FALSE)</f>
        <v>SURABAYA SELATAN</v>
      </c>
    </row>
    <row r="779" spans="1:61">
      <c r="A779">
        <v>778</v>
      </c>
      <c r="B779">
        <v>1002637272</v>
      </c>
      <c r="C779">
        <v>3</v>
      </c>
      <c r="D779" t="s">
        <v>55</v>
      </c>
      <c r="E779">
        <v>5</v>
      </c>
      <c r="F779" t="s">
        <v>305</v>
      </c>
      <c r="G779" t="s">
        <v>124</v>
      </c>
      <c r="H779" t="s">
        <v>327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46309.679155092592</v>
      </c>
      <c r="P779" s="57">
        <v>46309.780648148146</v>
      </c>
      <c r="Q779">
        <v>69408928</v>
      </c>
      <c r="S779">
        <v>152306253579</v>
      </c>
      <c r="T779" t="s">
        <v>6027</v>
      </c>
      <c r="U779" t="s">
        <v>7024</v>
      </c>
      <c r="V779" t="s">
        <v>7025</v>
      </c>
      <c r="Z779">
        <v>112.72604733999999</v>
      </c>
      <c r="AA779">
        <v>-7.3375194319999997</v>
      </c>
      <c r="AB779" t="s">
        <v>6030</v>
      </c>
      <c r="AC779" t="s">
        <v>229</v>
      </c>
      <c r="AL779" t="s">
        <v>217</v>
      </c>
      <c r="AM779" t="s">
        <v>7026</v>
      </c>
      <c r="AN779" t="s">
        <v>6</v>
      </c>
      <c r="AO779" t="s">
        <v>6829</v>
      </c>
      <c r="AR779" t="s">
        <v>218</v>
      </c>
      <c r="AS779" t="s">
        <v>816</v>
      </c>
      <c r="AT779" t="s">
        <v>230</v>
      </c>
      <c r="AU779">
        <v>20261014</v>
      </c>
      <c r="AV779" t="s">
        <v>221</v>
      </c>
      <c r="AW779" t="s">
        <v>540</v>
      </c>
      <c r="AX779" t="s">
        <v>222</v>
      </c>
      <c r="BA779" s="57">
        <v>46309.291666666664</v>
      </c>
      <c r="BB779" t="s">
        <v>7026</v>
      </c>
      <c r="BC779">
        <v>2026</v>
      </c>
      <c r="BD779">
        <v>10</v>
      </c>
      <c r="BE779">
        <v>14</v>
      </c>
      <c r="BF779" s="6">
        <f t="shared" si="36"/>
        <v>46309</v>
      </c>
      <c r="BG779">
        <f t="shared" si="37"/>
        <v>-0.29166666666424135</v>
      </c>
      <c r="BH779" t="str">
        <f t="shared" si="38"/>
        <v>COMPLY</v>
      </c>
      <c r="BI779" t="str">
        <f>VLOOKUP(H779,Sheet2!$A$1:$B$270,2,FALSE)</f>
        <v>SURABAYA SELATAN</v>
      </c>
    </row>
    <row r="780" spans="1:61">
      <c r="A780">
        <v>779</v>
      </c>
      <c r="B780">
        <v>1002638326</v>
      </c>
      <c r="C780">
        <v>3</v>
      </c>
      <c r="D780" t="s">
        <v>55</v>
      </c>
      <c r="E780">
        <v>5</v>
      </c>
      <c r="F780" t="s">
        <v>305</v>
      </c>
      <c r="G780" t="s">
        <v>124</v>
      </c>
      <c r="H780" t="s">
        <v>327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46310.510115740741</v>
      </c>
      <c r="P780" s="57">
        <v>46311.608657407407</v>
      </c>
      <c r="Q780">
        <v>69410739</v>
      </c>
      <c r="S780">
        <v>152306253584</v>
      </c>
      <c r="T780" t="s">
        <v>7608</v>
      </c>
      <c r="U780" t="s">
        <v>7609</v>
      </c>
      <c r="V780" t="s">
        <v>7610</v>
      </c>
      <c r="Z780">
        <v>112.72627559999999</v>
      </c>
      <c r="AA780">
        <v>-7.3236520000000001</v>
      </c>
      <c r="AB780" t="s">
        <v>7611</v>
      </c>
      <c r="AC780" t="s">
        <v>235</v>
      </c>
      <c r="AL780" t="s">
        <v>217</v>
      </c>
      <c r="AM780" t="s">
        <v>7612</v>
      </c>
      <c r="AN780" t="s">
        <v>6</v>
      </c>
      <c r="AO780" t="s">
        <v>7613</v>
      </c>
      <c r="AP780" s="57">
        <v>46314.333333333336</v>
      </c>
      <c r="AR780" t="s">
        <v>218</v>
      </c>
      <c r="AS780" t="s">
        <v>816</v>
      </c>
      <c r="AT780" t="s">
        <v>230</v>
      </c>
      <c r="AU780">
        <v>20261016</v>
      </c>
      <c r="AV780" t="s">
        <v>221</v>
      </c>
      <c r="AW780" t="s">
        <v>875</v>
      </c>
      <c r="AX780" t="s">
        <v>222</v>
      </c>
      <c r="BA780" s="57">
        <v>46314.333333333336</v>
      </c>
      <c r="BB780" t="s">
        <v>7612</v>
      </c>
      <c r="BC780">
        <v>2026</v>
      </c>
      <c r="BD780">
        <v>10</v>
      </c>
      <c r="BE780">
        <v>16</v>
      </c>
      <c r="BF780" s="6">
        <f t="shared" si="36"/>
        <v>46311</v>
      </c>
      <c r="BG780">
        <f t="shared" si="37"/>
        <v>-3.3333333333357587</v>
      </c>
      <c r="BH780" t="str">
        <f t="shared" si="38"/>
        <v>COMPLY</v>
      </c>
      <c r="BI780" t="str">
        <f>VLOOKUP(H780,Sheet2!$A$1:$B$270,2,FALSE)</f>
        <v>SURABAYA SELATAN</v>
      </c>
    </row>
    <row r="781" spans="1:61">
      <c r="A781">
        <v>780</v>
      </c>
      <c r="B781">
        <v>1002633751</v>
      </c>
      <c r="C781">
        <v>3</v>
      </c>
      <c r="D781" t="s">
        <v>55</v>
      </c>
      <c r="E781">
        <v>5</v>
      </c>
      <c r="F781" t="s">
        <v>305</v>
      </c>
      <c r="G781" t="s">
        <v>124</v>
      </c>
      <c r="H781" t="s">
        <v>327</v>
      </c>
      <c r="I781" t="s">
        <v>212</v>
      </c>
      <c r="J781" t="s">
        <v>213</v>
      </c>
      <c r="K781" t="s">
        <v>149</v>
      </c>
      <c r="M781" t="s">
        <v>1617</v>
      </c>
      <c r="N781" t="s">
        <v>215</v>
      </c>
      <c r="O781" s="57">
        <v>46307.73232638889</v>
      </c>
      <c r="P781" s="57">
        <v>46315.699328703704</v>
      </c>
      <c r="Q781">
        <v>69408940</v>
      </c>
      <c r="S781">
        <v>152306253544</v>
      </c>
      <c r="T781" t="s">
        <v>6024</v>
      </c>
      <c r="U781" t="s">
        <v>6025</v>
      </c>
      <c r="Z781">
        <v>112.730721140033</v>
      </c>
      <c r="AA781">
        <v>-7.3222262883548801</v>
      </c>
      <c r="AB781" t="s">
        <v>6026</v>
      </c>
      <c r="AC781" t="s">
        <v>229</v>
      </c>
      <c r="AO781" s="57">
        <v>46366.73609953704</v>
      </c>
      <c r="AR781" t="s">
        <v>5</v>
      </c>
      <c r="AS781" t="s">
        <v>816</v>
      </c>
      <c r="AT781" t="s">
        <v>230</v>
      </c>
      <c r="AV781" t="s">
        <v>10360</v>
      </c>
      <c r="AW781" t="s">
        <v>4444</v>
      </c>
      <c r="AX781" t="s">
        <v>222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SURABAYA SELATAN</v>
      </c>
    </row>
    <row r="782" spans="1:61">
      <c r="A782">
        <v>781</v>
      </c>
      <c r="B782">
        <v>1002626779</v>
      </c>
      <c r="C782">
        <v>3</v>
      </c>
      <c r="D782" t="s">
        <v>55</v>
      </c>
      <c r="E782">
        <v>5</v>
      </c>
      <c r="F782" t="s">
        <v>305</v>
      </c>
      <c r="G782" t="s">
        <v>124</v>
      </c>
      <c r="H782" t="s">
        <v>327</v>
      </c>
      <c r="I782" t="s">
        <v>212</v>
      </c>
      <c r="J782" t="s">
        <v>213</v>
      </c>
      <c r="K782" t="s">
        <v>149</v>
      </c>
      <c r="M782" t="s">
        <v>1625</v>
      </c>
      <c r="N782" t="s">
        <v>563</v>
      </c>
      <c r="O782" s="57">
        <v>46302.692256944443</v>
      </c>
      <c r="P782" s="57">
        <v>46303.400717592594</v>
      </c>
      <c r="Q782">
        <v>69406087</v>
      </c>
      <c r="S782">
        <v>152306253524</v>
      </c>
      <c r="T782" t="s">
        <v>4004</v>
      </c>
      <c r="U782" t="s">
        <v>4005</v>
      </c>
      <c r="Z782">
        <v>106.831312179565</v>
      </c>
      <c r="AA782">
        <v>-6.1795102580773298</v>
      </c>
      <c r="AB782" t="s">
        <v>4006</v>
      </c>
      <c r="AC782" t="s">
        <v>283</v>
      </c>
      <c r="AO782" s="57">
        <v>46213.694965277777</v>
      </c>
      <c r="AR782" t="s">
        <v>1630</v>
      </c>
      <c r="AS782" t="s">
        <v>816</v>
      </c>
      <c r="AT782" t="s">
        <v>220</v>
      </c>
      <c r="AV782" t="s">
        <v>4007</v>
      </c>
      <c r="AW782" t="s">
        <v>540</v>
      </c>
      <c r="AX782" t="s">
        <v>222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SURABAYA SELATAN</v>
      </c>
    </row>
    <row r="783" spans="1:61">
      <c r="A783">
        <v>782</v>
      </c>
      <c r="B783">
        <v>1002621810</v>
      </c>
      <c r="C783">
        <v>3</v>
      </c>
      <c r="D783" t="s">
        <v>55</v>
      </c>
      <c r="E783">
        <v>5</v>
      </c>
      <c r="F783" t="s">
        <v>260</v>
      </c>
      <c r="G783" t="s">
        <v>128</v>
      </c>
      <c r="H783" t="s">
        <v>350</v>
      </c>
      <c r="I783" t="s">
        <v>212</v>
      </c>
      <c r="J783" t="s">
        <v>213</v>
      </c>
      <c r="K783" t="s">
        <v>149</v>
      </c>
      <c r="L783" t="s">
        <v>214</v>
      </c>
      <c r="M783" t="s">
        <v>836</v>
      </c>
      <c r="N783" t="s">
        <v>215</v>
      </c>
      <c r="O783" s="57">
        <v>46300.408043981479</v>
      </c>
      <c r="P783" s="57">
        <v>46303.408912037034</v>
      </c>
      <c r="Q783">
        <v>69404100</v>
      </c>
      <c r="S783">
        <v>152412249642</v>
      </c>
      <c r="T783" t="s">
        <v>2718</v>
      </c>
      <c r="U783" t="s">
        <v>2719</v>
      </c>
      <c r="V783" t="s">
        <v>2720</v>
      </c>
      <c r="Z783">
        <v>112.65539</v>
      </c>
      <c r="AA783">
        <v>-7.2978959999999997</v>
      </c>
      <c r="AB783" t="s">
        <v>2721</v>
      </c>
      <c r="AC783" t="s">
        <v>235</v>
      </c>
      <c r="AL783" t="s">
        <v>217</v>
      </c>
      <c r="AM783" t="s">
        <v>2722</v>
      </c>
      <c r="AN783" t="s">
        <v>6</v>
      </c>
      <c r="AO783" s="57">
        <v>46152.444537037038</v>
      </c>
      <c r="AP783" s="57">
        <v>46301.625</v>
      </c>
      <c r="AQ783" t="s">
        <v>841</v>
      </c>
      <c r="AR783" t="s">
        <v>14</v>
      </c>
      <c r="AS783" t="s">
        <v>573</v>
      </c>
      <c r="AT783" t="s">
        <v>230</v>
      </c>
      <c r="AV783" t="s">
        <v>837</v>
      </c>
      <c r="AW783" t="s">
        <v>2723</v>
      </c>
      <c r="AX783" t="s">
        <v>222</v>
      </c>
      <c r="BA783" s="57">
        <v>46301.625</v>
      </c>
      <c r="BB783" t="s">
        <v>2722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SURABAYA UTARA</v>
      </c>
    </row>
    <row r="784" spans="1:61">
      <c r="A784">
        <v>783</v>
      </c>
      <c r="B784">
        <v>1002641573</v>
      </c>
      <c r="C784">
        <v>3</v>
      </c>
      <c r="D784" t="s">
        <v>55</v>
      </c>
      <c r="E784">
        <v>5</v>
      </c>
      <c r="F784" t="s">
        <v>260</v>
      </c>
      <c r="G784" t="s">
        <v>128</v>
      </c>
      <c r="H784" t="s">
        <v>350</v>
      </c>
      <c r="I784" t="s">
        <v>212</v>
      </c>
      <c r="J784" t="s">
        <v>213</v>
      </c>
      <c r="K784" t="s">
        <v>149</v>
      </c>
      <c r="L784" t="s">
        <v>214</v>
      </c>
      <c r="M784" t="s">
        <v>836</v>
      </c>
      <c r="N784" t="s">
        <v>215</v>
      </c>
      <c r="O784" s="57">
        <v>46312.695590277777</v>
      </c>
      <c r="P784" s="57">
        <v>46314.761388888888</v>
      </c>
      <c r="Q784">
        <v>69412192</v>
      </c>
      <c r="S784">
        <v>152412249832</v>
      </c>
      <c r="T784" t="s">
        <v>8565</v>
      </c>
      <c r="U784" t="s">
        <v>8566</v>
      </c>
      <c r="V784" t="s">
        <v>8567</v>
      </c>
      <c r="Z784">
        <v>112.6316084</v>
      </c>
      <c r="AA784">
        <v>-7.2569648999999998</v>
      </c>
      <c r="AB784" t="s">
        <v>8568</v>
      </c>
      <c r="AC784" t="s">
        <v>235</v>
      </c>
      <c r="AL784" t="s">
        <v>217</v>
      </c>
      <c r="AM784" t="s">
        <v>8569</v>
      </c>
      <c r="AN784" t="s">
        <v>6</v>
      </c>
      <c r="AO784" t="s">
        <v>8456</v>
      </c>
      <c r="AP784" s="57">
        <v>46314.625</v>
      </c>
      <c r="AQ784" t="s">
        <v>841</v>
      </c>
      <c r="AR784" t="s">
        <v>14</v>
      </c>
      <c r="AS784" t="s">
        <v>573</v>
      </c>
      <c r="AT784" t="s">
        <v>230</v>
      </c>
      <c r="AV784" t="s">
        <v>837</v>
      </c>
      <c r="AW784" t="s">
        <v>875</v>
      </c>
      <c r="AX784" t="s">
        <v>222</v>
      </c>
      <c r="BA784" s="57">
        <v>46314.625</v>
      </c>
      <c r="BB784" t="s">
        <v>8569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SURABAYA UTARA</v>
      </c>
    </row>
    <row r="785" spans="1:61">
      <c r="A785">
        <v>784</v>
      </c>
      <c r="B785">
        <v>1002620353</v>
      </c>
      <c r="C785">
        <v>3</v>
      </c>
      <c r="D785" t="s">
        <v>55</v>
      </c>
      <c r="E785">
        <v>5</v>
      </c>
      <c r="F785" t="s">
        <v>260</v>
      </c>
      <c r="G785" t="s">
        <v>128</v>
      </c>
      <c r="H785" t="s">
        <v>350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46297.663657407407</v>
      </c>
      <c r="P785" s="57">
        <v>46298.485358796293</v>
      </c>
      <c r="Q785">
        <v>69403272</v>
      </c>
      <c r="S785">
        <v>152412249599</v>
      </c>
      <c r="T785" t="s">
        <v>1886</v>
      </c>
      <c r="U785" t="s">
        <v>1887</v>
      </c>
      <c r="V785" t="s">
        <v>1888</v>
      </c>
      <c r="Z785">
        <v>112.6537841</v>
      </c>
      <c r="AA785">
        <v>-7.2527160999999998</v>
      </c>
      <c r="AB785" t="s">
        <v>1889</v>
      </c>
      <c r="AC785" t="s">
        <v>235</v>
      </c>
      <c r="AL785" t="s">
        <v>217</v>
      </c>
      <c r="AM785" t="s">
        <v>1890</v>
      </c>
      <c r="AN785" t="s">
        <v>6</v>
      </c>
      <c r="AO785" s="57">
        <v>46063.673761574071</v>
      </c>
      <c r="AP785" s="57">
        <v>46299.458333333336</v>
      </c>
      <c r="AR785" t="s">
        <v>218</v>
      </c>
      <c r="AS785" t="s">
        <v>573</v>
      </c>
      <c r="AT785" t="s">
        <v>230</v>
      </c>
      <c r="AU785">
        <v>20261003</v>
      </c>
      <c r="AV785" t="s">
        <v>221</v>
      </c>
      <c r="AW785" t="s">
        <v>881</v>
      </c>
      <c r="AX785" t="s">
        <v>222</v>
      </c>
      <c r="BA785" s="57">
        <v>46299.458333333336</v>
      </c>
      <c r="BB785" t="s">
        <v>1890</v>
      </c>
      <c r="BC785">
        <v>2026</v>
      </c>
      <c r="BD785">
        <v>10</v>
      </c>
      <c r="BE785">
        <v>3</v>
      </c>
      <c r="BF785" s="6">
        <f t="shared" si="36"/>
        <v>46298</v>
      </c>
      <c r="BG785">
        <f t="shared" si="37"/>
        <v>-1.4583333333357587</v>
      </c>
      <c r="BH785" t="str">
        <f t="shared" si="38"/>
        <v>COMPLY</v>
      </c>
      <c r="BI785" t="str">
        <f>VLOOKUP(H785,Sheet2!$A$1:$B$270,2,FALSE)</f>
        <v>SURABAYA UTARA</v>
      </c>
    </row>
    <row r="786" spans="1:61">
      <c r="A786">
        <v>785</v>
      </c>
      <c r="B786">
        <v>1002626700</v>
      </c>
      <c r="C786">
        <v>3</v>
      </c>
      <c r="D786" t="s">
        <v>55</v>
      </c>
      <c r="E786">
        <v>5</v>
      </c>
      <c r="F786" t="s">
        <v>260</v>
      </c>
      <c r="G786" t="s">
        <v>128</v>
      </c>
      <c r="H786" t="s">
        <v>350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46302.6715625</v>
      </c>
      <c r="P786" s="57">
        <v>46302.807083333333</v>
      </c>
      <c r="Q786">
        <v>69404395</v>
      </c>
      <c r="R786">
        <v>3135922434</v>
      </c>
      <c r="S786">
        <v>152412249685</v>
      </c>
      <c r="T786" t="s">
        <v>2732</v>
      </c>
      <c r="U786" t="s">
        <v>4008</v>
      </c>
      <c r="V786" t="s">
        <v>4009</v>
      </c>
      <c r="Z786">
        <v>112.67160863403601</v>
      </c>
      <c r="AA786">
        <v>-7.2562442884802003</v>
      </c>
      <c r="AB786" t="s">
        <v>2735</v>
      </c>
      <c r="AC786" t="s">
        <v>229</v>
      </c>
      <c r="AL786" t="s">
        <v>217</v>
      </c>
      <c r="AM786" t="s">
        <v>4010</v>
      </c>
      <c r="AN786" t="s">
        <v>6</v>
      </c>
      <c r="AO786" s="57">
        <v>46213.67386574074</v>
      </c>
      <c r="AR786" t="s">
        <v>218</v>
      </c>
      <c r="AS786" t="s">
        <v>573</v>
      </c>
      <c r="AT786" t="s">
        <v>230</v>
      </c>
      <c r="AU786">
        <v>20261007</v>
      </c>
      <c r="AV786" t="s">
        <v>221</v>
      </c>
      <c r="AW786" t="s">
        <v>1585</v>
      </c>
      <c r="AX786" t="s">
        <v>222</v>
      </c>
      <c r="BA786" s="57">
        <v>46302.291666666664</v>
      </c>
      <c r="BB786" t="s">
        <v>4010</v>
      </c>
      <c r="BC786">
        <v>2026</v>
      </c>
      <c r="BD786">
        <v>10</v>
      </c>
      <c r="BE786">
        <v>7</v>
      </c>
      <c r="BF786" s="6">
        <f t="shared" si="36"/>
        <v>46302</v>
      </c>
      <c r="BG786">
        <f t="shared" si="37"/>
        <v>-0.29166666666424135</v>
      </c>
      <c r="BH786" t="str">
        <f t="shared" si="38"/>
        <v>COMPLY</v>
      </c>
      <c r="BI786" t="str">
        <f>VLOOKUP(H786,Sheet2!$A$1:$B$270,2,FALSE)</f>
        <v>SURABAYA UTARA</v>
      </c>
    </row>
    <row r="787" spans="1:61">
      <c r="A787">
        <v>786</v>
      </c>
      <c r="B787">
        <v>1002626728</v>
      </c>
      <c r="C787">
        <v>3</v>
      </c>
      <c r="D787" t="s">
        <v>55</v>
      </c>
      <c r="E787">
        <v>5</v>
      </c>
      <c r="F787" t="s">
        <v>260</v>
      </c>
      <c r="G787" t="s">
        <v>128</v>
      </c>
      <c r="H787" t="s">
        <v>350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46302.679155092592</v>
      </c>
      <c r="P787" s="57">
        <v>46302.807662037034</v>
      </c>
      <c r="Q787">
        <v>69404407</v>
      </c>
      <c r="S787">
        <v>152412249686</v>
      </c>
      <c r="T787" t="s">
        <v>2732</v>
      </c>
      <c r="U787" t="s">
        <v>4008</v>
      </c>
      <c r="V787" t="s">
        <v>4011</v>
      </c>
      <c r="Z787">
        <v>112.67160863403601</v>
      </c>
      <c r="AA787">
        <v>-7.2562442884802003</v>
      </c>
      <c r="AB787" t="s">
        <v>2738</v>
      </c>
      <c r="AC787" t="s">
        <v>229</v>
      </c>
      <c r="AL787" t="s">
        <v>217</v>
      </c>
      <c r="AM787" t="s">
        <v>4012</v>
      </c>
      <c r="AN787" t="s">
        <v>6</v>
      </c>
      <c r="AO787" s="57">
        <v>46213.68409722222</v>
      </c>
      <c r="AR787" t="s">
        <v>218</v>
      </c>
      <c r="AS787" t="s">
        <v>573</v>
      </c>
      <c r="AT787" t="s">
        <v>230</v>
      </c>
      <c r="AU787">
        <v>20261007</v>
      </c>
      <c r="AV787" t="s">
        <v>221</v>
      </c>
      <c r="AW787" t="s">
        <v>851</v>
      </c>
      <c r="AX787" t="s">
        <v>222</v>
      </c>
      <c r="BA787" s="57">
        <v>46302.291666666664</v>
      </c>
      <c r="BB787" t="s">
        <v>4012</v>
      </c>
      <c r="BC787">
        <v>2026</v>
      </c>
      <c r="BD787">
        <v>10</v>
      </c>
      <c r="BE787">
        <v>7</v>
      </c>
      <c r="BF787" s="6">
        <f t="shared" si="36"/>
        <v>46302</v>
      </c>
      <c r="BG787">
        <f t="shared" si="37"/>
        <v>-0.29166666666424135</v>
      </c>
      <c r="BH787" t="str">
        <f t="shared" si="38"/>
        <v>COMPLY</v>
      </c>
      <c r="BI787" t="str">
        <f>VLOOKUP(H787,Sheet2!$A$1:$B$270,2,FALSE)</f>
        <v>SURABAYA UTARA</v>
      </c>
    </row>
    <row r="788" spans="1:61">
      <c r="A788">
        <v>787</v>
      </c>
      <c r="B788">
        <v>1002635446</v>
      </c>
      <c r="C788">
        <v>3</v>
      </c>
      <c r="D788" t="s">
        <v>55</v>
      </c>
      <c r="E788">
        <v>5</v>
      </c>
      <c r="F788" t="s">
        <v>260</v>
      </c>
      <c r="G788" t="s">
        <v>128</v>
      </c>
      <c r="H788" t="s">
        <v>350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46308.646990740737</v>
      </c>
      <c r="P788" s="57">
        <v>46309.681898148148</v>
      </c>
      <c r="Q788">
        <v>69409539</v>
      </c>
      <c r="S788">
        <v>152412249767</v>
      </c>
      <c r="T788" t="s">
        <v>6688</v>
      </c>
      <c r="U788" t="s">
        <v>6689</v>
      </c>
      <c r="V788" t="s">
        <v>6690</v>
      </c>
      <c r="Z788">
        <v>112.62764369999999</v>
      </c>
      <c r="AA788">
        <v>-7.2481106999999998</v>
      </c>
      <c r="AB788" t="s">
        <v>6691</v>
      </c>
      <c r="AC788" t="s">
        <v>216</v>
      </c>
      <c r="AL788" t="s">
        <v>217</v>
      </c>
      <c r="AM788" t="s">
        <v>6692</v>
      </c>
      <c r="AN788" t="s">
        <v>6</v>
      </c>
      <c r="AO788" t="s">
        <v>6666</v>
      </c>
      <c r="AP788" s="57">
        <v>46310.333333333336</v>
      </c>
      <c r="AR788" t="s">
        <v>218</v>
      </c>
      <c r="AS788" t="s">
        <v>573</v>
      </c>
      <c r="AT788" t="s">
        <v>230</v>
      </c>
      <c r="AU788">
        <v>20261014</v>
      </c>
      <c r="AV788" t="s">
        <v>221</v>
      </c>
      <c r="AW788" t="s">
        <v>875</v>
      </c>
      <c r="AX788" t="s">
        <v>222</v>
      </c>
      <c r="BA788" s="57">
        <v>46310.333333333336</v>
      </c>
      <c r="BB788" t="s">
        <v>6692</v>
      </c>
      <c r="BC788">
        <v>2026</v>
      </c>
      <c r="BD788">
        <v>10</v>
      </c>
      <c r="BE788">
        <v>14</v>
      </c>
      <c r="BF788" s="6">
        <f t="shared" si="36"/>
        <v>46309</v>
      </c>
      <c r="BG788">
        <f t="shared" si="37"/>
        <v>-1.3333333333357587</v>
      </c>
      <c r="BH788" t="str">
        <f t="shared" si="38"/>
        <v>COMPLY</v>
      </c>
      <c r="BI788" t="str">
        <f>VLOOKUP(H788,Sheet2!$A$1:$B$270,2,FALSE)</f>
        <v>SURABAYA UTARA</v>
      </c>
    </row>
    <row r="789" spans="1:61">
      <c r="A789">
        <v>788</v>
      </c>
      <c r="B789">
        <v>1002626289</v>
      </c>
      <c r="C789">
        <v>3</v>
      </c>
      <c r="D789" t="s">
        <v>55</v>
      </c>
      <c r="E789">
        <v>5</v>
      </c>
      <c r="F789" t="s">
        <v>260</v>
      </c>
      <c r="G789" t="s">
        <v>128</v>
      </c>
      <c r="H789" t="s">
        <v>350</v>
      </c>
      <c r="I789" t="s">
        <v>212</v>
      </c>
      <c r="J789" t="s">
        <v>213</v>
      </c>
      <c r="K789" t="s">
        <v>149</v>
      </c>
      <c r="L789" t="s">
        <v>214</v>
      </c>
      <c r="M789" t="s">
        <v>279</v>
      </c>
      <c r="N789" t="s">
        <v>215</v>
      </c>
      <c r="O789" s="57">
        <v>46302.588599537034</v>
      </c>
      <c r="P789" s="57">
        <v>46303.406458333331</v>
      </c>
      <c r="Q789">
        <v>69405914</v>
      </c>
      <c r="S789">
        <v>152412249682</v>
      </c>
      <c r="T789" t="s">
        <v>4013</v>
      </c>
      <c r="U789" t="s">
        <v>4014</v>
      </c>
      <c r="V789" t="s">
        <v>4015</v>
      </c>
      <c r="Z789">
        <v>112.6268692</v>
      </c>
      <c r="AA789">
        <v>-7.2395955000000001</v>
      </c>
      <c r="AB789" t="s">
        <v>4016</v>
      </c>
      <c r="AC789" t="s">
        <v>216</v>
      </c>
      <c r="AL789" t="s">
        <v>217</v>
      </c>
      <c r="AM789" t="s">
        <v>4017</v>
      </c>
      <c r="AN789" t="s">
        <v>6</v>
      </c>
      <c r="AO789" s="57">
        <v>46213.59065972222</v>
      </c>
      <c r="AP789" s="57">
        <v>46303.458333333336</v>
      </c>
      <c r="AR789" t="s">
        <v>239</v>
      </c>
      <c r="AS789" t="s">
        <v>573</v>
      </c>
      <c r="AT789" t="s">
        <v>342</v>
      </c>
      <c r="AV789" t="s">
        <v>799</v>
      </c>
      <c r="AW789" t="s">
        <v>1901</v>
      </c>
      <c r="AX789" t="s">
        <v>222</v>
      </c>
      <c r="BA789" s="57">
        <v>46303.458333333336</v>
      </c>
      <c r="BB789" t="s">
        <v>4017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SURABAYA UTARA</v>
      </c>
    </row>
    <row r="790" spans="1:61">
      <c r="A790">
        <v>789</v>
      </c>
      <c r="B790">
        <v>1002630981</v>
      </c>
      <c r="C790">
        <v>3</v>
      </c>
      <c r="D790" t="s">
        <v>55</v>
      </c>
      <c r="E790">
        <v>5</v>
      </c>
      <c r="F790" t="s">
        <v>260</v>
      </c>
      <c r="G790" t="s">
        <v>128</v>
      </c>
      <c r="H790" t="s">
        <v>350</v>
      </c>
      <c r="I790" t="s">
        <v>212</v>
      </c>
      <c r="J790" t="s">
        <v>213</v>
      </c>
      <c r="K790" t="s">
        <v>149</v>
      </c>
      <c r="L790" t="s">
        <v>214</v>
      </c>
      <c r="M790" t="s">
        <v>279</v>
      </c>
      <c r="N790" t="s">
        <v>215</v>
      </c>
      <c r="O790" s="57">
        <v>46305.594849537039</v>
      </c>
      <c r="P790" s="57">
        <v>46307.328726851854</v>
      </c>
      <c r="Q790">
        <v>69407937</v>
      </c>
      <c r="S790">
        <v>152412249730</v>
      </c>
      <c r="T790" t="s">
        <v>5199</v>
      </c>
      <c r="U790" t="s">
        <v>5200</v>
      </c>
      <c r="V790" t="s">
        <v>5201</v>
      </c>
      <c r="Z790">
        <v>112.60856099999999</v>
      </c>
      <c r="AA790">
        <v>-7.2357300000000002</v>
      </c>
      <c r="AB790" t="s">
        <v>5202</v>
      </c>
      <c r="AC790" t="s">
        <v>235</v>
      </c>
      <c r="AL790" t="s">
        <v>217</v>
      </c>
      <c r="AM790" t="s">
        <v>5203</v>
      </c>
      <c r="AN790" t="s">
        <v>6</v>
      </c>
      <c r="AO790" s="57">
        <v>46305.600752314815</v>
      </c>
      <c r="AP790" s="57">
        <v>46307.625</v>
      </c>
      <c r="AR790" t="s">
        <v>239</v>
      </c>
      <c r="AS790" t="s">
        <v>573</v>
      </c>
      <c r="AT790" t="s">
        <v>230</v>
      </c>
      <c r="AV790" t="s">
        <v>799</v>
      </c>
      <c r="AW790" t="s">
        <v>2982</v>
      </c>
      <c r="AX790" t="s">
        <v>222</v>
      </c>
      <c r="BA790" s="57">
        <v>46307.625</v>
      </c>
      <c r="BB790" t="s">
        <v>5203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str">
        <f>VLOOKUP(H790,Sheet2!$A$1:$B$270,2,FALSE)</f>
        <v>SURABAYA UTARA</v>
      </c>
    </row>
    <row r="791" spans="1:61">
      <c r="A791">
        <v>790</v>
      </c>
      <c r="B791">
        <v>1002629709</v>
      </c>
      <c r="C791">
        <v>3</v>
      </c>
      <c r="D791" t="s">
        <v>55</v>
      </c>
      <c r="E791">
        <v>5</v>
      </c>
      <c r="F791" t="s">
        <v>260</v>
      </c>
      <c r="G791" t="s">
        <v>128</v>
      </c>
      <c r="H791" t="s">
        <v>350</v>
      </c>
      <c r="I791" t="s">
        <v>212</v>
      </c>
      <c r="J791" t="s">
        <v>213</v>
      </c>
      <c r="K791" t="s">
        <v>149</v>
      </c>
      <c r="L791" t="s">
        <v>214</v>
      </c>
      <c r="M791" t="s">
        <v>2114</v>
      </c>
      <c r="N791" t="s">
        <v>215</v>
      </c>
      <c r="O791" s="57">
        <v>46304.569155092591</v>
      </c>
      <c r="P791" s="57">
        <v>46304.722939814812</v>
      </c>
      <c r="Q791">
        <v>69407338</v>
      </c>
      <c r="S791">
        <v>152412249714</v>
      </c>
      <c r="T791" t="s">
        <v>4013</v>
      </c>
      <c r="U791" t="s">
        <v>4014</v>
      </c>
      <c r="V791" t="s">
        <v>5204</v>
      </c>
      <c r="Z791">
        <v>112.6268692</v>
      </c>
      <c r="AA791">
        <v>-7.2395955000000001</v>
      </c>
      <c r="AB791" t="s">
        <v>5205</v>
      </c>
      <c r="AC791" t="s">
        <v>216</v>
      </c>
      <c r="AL791" t="s">
        <v>217</v>
      </c>
      <c r="AM791" t="s">
        <v>5206</v>
      </c>
      <c r="AN791" t="s">
        <v>6</v>
      </c>
      <c r="AO791" s="57">
        <v>46275.569814814815</v>
      </c>
      <c r="AP791" s="57">
        <v>46305.625</v>
      </c>
      <c r="AR791" t="s">
        <v>543</v>
      </c>
      <c r="AS791" t="s">
        <v>573</v>
      </c>
      <c r="AT791" t="s">
        <v>230</v>
      </c>
      <c r="AV791" t="s">
        <v>2119</v>
      </c>
      <c r="AW791" t="s">
        <v>5121</v>
      </c>
      <c r="AX791" t="s">
        <v>222</v>
      </c>
      <c r="BA791" s="57">
        <v>46305.625</v>
      </c>
      <c r="BB791" t="s">
        <v>5206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SURABAYA UTARA</v>
      </c>
    </row>
    <row r="792" spans="1:61">
      <c r="A792">
        <v>791</v>
      </c>
      <c r="B792">
        <v>1002617848</v>
      </c>
      <c r="C792">
        <v>3</v>
      </c>
      <c r="D792" t="s">
        <v>55</v>
      </c>
      <c r="E792">
        <v>5</v>
      </c>
      <c r="F792" t="s">
        <v>260</v>
      </c>
      <c r="G792" t="s">
        <v>128</v>
      </c>
      <c r="H792" t="s">
        <v>449</v>
      </c>
      <c r="I792" t="s">
        <v>212</v>
      </c>
      <c r="J792" t="s">
        <v>213</v>
      </c>
      <c r="K792" t="s">
        <v>149</v>
      </c>
      <c r="M792" t="s">
        <v>76</v>
      </c>
      <c r="N792" t="s">
        <v>563</v>
      </c>
      <c r="O792" s="57">
        <v>46296.561018518521</v>
      </c>
      <c r="P792" s="57">
        <v>46296.656342592592</v>
      </c>
      <c r="Q792">
        <v>69005969</v>
      </c>
      <c r="S792">
        <v>152415235112</v>
      </c>
      <c r="T792" t="s">
        <v>918</v>
      </c>
      <c r="U792" t="s">
        <v>1085</v>
      </c>
      <c r="V792" t="s">
        <v>1086</v>
      </c>
      <c r="Z792">
        <v>112.70686032241601</v>
      </c>
      <c r="AA792">
        <v>-7.33200050681699</v>
      </c>
      <c r="AB792" t="s">
        <v>935</v>
      </c>
      <c r="AC792" t="s">
        <v>225</v>
      </c>
      <c r="AL792" t="s">
        <v>217</v>
      </c>
      <c r="AM792" t="s">
        <v>919</v>
      </c>
      <c r="AN792" t="s">
        <v>6</v>
      </c>
      <c r="AO792" s="57">
        <v>46032.569884259261</v>
      </c>
      <c r="AR792" t="s">
        <v>218</v>
      </c>
      <c r="AS792" t="s">
        <v>578</v>
      </c>
      <c r="AT792" t="s">
        <v>230</v>
      </c>
      <c r="AU792">
        <v>20261001</v>
      </c>
      <c r="AV792" t="s">
        <v>221</v>
      </c>
      <c r="AW792" t="s">
        <v>942</v>
      </c>
      <c r="AX792" t="s">
        <v>222</v>
      </c>
      <c r="BA792" s="57">
        <v>46296.291666666664</v>
      </c>
      <c r="BB792" t="s">
        <v>919</v>
      </c>
      <c r="BC792">
        <v>2026</v>
      </c>
      <c r="BD792">
        <v>10</v>
      </c>
      <c r="BE792">
        <v>1</v>
      </c>
      <c r="BF792" s="6">
        <f t="shared" si="36"/>
        <v>46296</v>
      </c>
      <c r="BG792">
        <f t="shared" si="37"/>
        <v>-0.29166666666424135</v>
      </c>
      <c r="BH792" t="str">
        <f t="shared" si="38"/>
        <v>COMPLY</v>
      </c>
      <c r="BI792" t="str">
        <f>VLOOKUP(H792,Sheet2!$A$1:$B$270,2,FALSE)</f>
        <v>SURABAYA UTARA</v>
      </c>
    </row>
    <row r="793" spans="1:61">
      <c r="A793">
        <v>792</v>
      </c>
      <c r="B793">
        <v>1002627687</v>
      </c>
      <c r="C793">
        <v>3</v>
      </c>
      <c r="D793" t="s">
        <v>55</v>
      </c>
      <c r="E793">
        <v>5</v>
      </c>
      <c r="F793" t="s">
        <v>260</v>
      </c>
      <c r="G793" t="s">
        <v>128</v>
      </c>
      <c r="H793" t="s">
        <v>449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46303.555972222224</v>
      </c>
      <c r="P793" s="57">
        <v>46305.682268518518</v>
      </c>
      <c r="Q793">
        <v>69406494</v>
      </c>
      <c r="S793">
        <v>152415234983</v>
      </c>
      <c r="T793" t="s">
        <v>4567</v>
      </c>
      <c r="U793" t="s">
        <v>4568</v>
      </c>
      <c r="V793" t="s">
        <v>4569</v>
      </c>
      <c r="Z793">
        <v>112.68506290000001</v>
      </c>
      <c r="AA793">
        <v>-7.3286268999999997</v>
      </c>
      <c r="AB793" t="s">
        <v>4570</v>
      </c>
      <c r="AC793" t="s">
        <v>235</v>
      </c>
      <c r="AL793" t="s">
        <v>217</v>
      </c>
      <c r="AM793" t="s">
        <v>4571</v>
      </c>
      <c r="AN793" t="s">
        <v>6</v>
      </c>
      <c r="AO793" s="57">
        <v>46244.569814814815</v>
      </c>
      <c r="AP793" s="57">
        <v>46307.458333333336</v>
      </c>
      <c r="AR793" t="s">
        <v>218</v>
      </c>
      <c r="AS793" t="s">
        <v>578</v>
      </c>
      <c r="AT793" t="s">
        <v>342</v>
      </c>
      <c r="AU793">
        <v>20261010</v>
      </c>
      <c r="AV793" t="s">
        <v>221</v>
      </c>
      <c r="AW793" t="s">
        <v>3402</v>
      </c>
      <c r="AX793" t="s">
        <v>222</v>
      </c>
      <c r="BA793" s="57">
        <v>46307.458333333336</v>
      </c>
      <c r="BB793" t="s">
        <v>4571</v>
      </c>
      <c r="BC793">
        <v>2026</v>
      </c>
      <c r="BD793">
        <v>10</v>
      </c>
      <c r="BE793">
        <v>10</v>
      </c>
      <c r="BF793" s="6">
        <f t="shared" si="36"/>
        <v>46305</v>
      </c>
      <c r="BG793">
        <f t="shared" si="37"/>
        <v>-2.4583333333357587</v>
      </c>
      <c r="BH793" t="str">
        <f t="shared" si="38"/>
        <v>COMPLY</v>
      </c>
      <c r="BI793" t="str">
        <f>VLOOKUP(H793,Sheet2!$A$1:$B$270,2,FALSE)</f>
        <v>SURABAYA UTARA</v>
      </c>
    </row>
    <row r="794" spans="1:61">
      <c r="A794">
        <v>793</v>
      </c>
      <c r="B794">
        <v>1002641229</v>
      </c>
      <c r="C794">
        <v>3</v>
      </c>
      <c r="D794" t="s">
        <v>55</v>
      </c>
      <c r="E794">
        <v>5</v>
      </c>
      <c r="F794" t="s">
        <v>260</v>
      </c>
      <c r="G794" t="s">
        <v>128</v>
      </c>
      <c r="H794" t="s">
        <v>449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46312.455254629633</v>
      </c>
      <c r="P794" s="57">
        <v>46314.569641203707</v>
      </c>
      <c r="Q794">
        <v>69411982</v>
      </c>
      <c r="S794">
        <v>152415235219</v>
      </c>
      <c r="T794" t="s">
        <v>8570</v>
      </c>
      <c r="U794" t="s">
        <v>8571</v>
      </c>
      <c r="V794" t="s">
        <v>8572</v>
      </c>
      <c r="Z794">
        <v>112.65798409999999</v>
      </c>
      <c r="AA794">
        <v>-7.3260034000000003</v>
      </c>
      <c r="AB794" t="s">
        <v>8573</v>
      </c>
      <c r="AC794" t="s">
        <v>235</v>
      </c>
      <c r="AL794" t="s">
        <v>217</v>
      </c>
      <c r="AM794" t="s">
        <v>8574</v>
      </c>
      <c r="AN794" t="s">
        <v>6</v>
      </c>
      <c r="AO794" t="s">
        <v>8575</v>
      </c>
      <c r="AP794" s="57">
        <v>46315.458333333336</v>
      </c>
      <c r="AR794" t="s">
        <v>218</v>
      </c>
      <c r="AS794" t="s">
        <v>578</v>
      </c>
      <c r="AT794" t="s">
        <v>230</v>
      </c>
      <c r="AU794">
        <v>20261019</v>
      </c>
      <c r="AV794" t="s">
        <v>221</v>
      </c>
      <c r="AW794" t="s">
        <v>880</v>
      </c>
      <c r="AX794" t="s">
        <v>222</v>
      </c>
      <c r="BA794" s="57">
        <v>46315.458333333336</v>
      </c>
      <c r="BB794" t="s">
        <v>8574</v>
      </c>
      <c r="BC794">
        <v>2026</v>
      </c>
      <c r="BD794">
        <v>10</v>
      </c>
      <c r="BE794">
        <v>19</v>
      </c>
      <c r="BF794" s="6">
        <f t="shared" si="36"/>
        <v>46314</v>
      </c>
      <c r="BG794">
        <f t="shared" si="37"/>
        <v>-1.4583333333357587</v>
      </c>
      <c r="BH794" t="str">
        <f t="shared" si="38"/>
        <v>COMPLY</v>
      </c>
      <c r="BI794" t="str">
        <f>VLOOKUP(H794,Sheet2!$A$1:$B$270,2,FALSE)</f>
        <v>SURABAYA UTARA</v>
      </c>
    </row>
    <row r="795" spans="1:61">
      <c r="A795">
        <v>794</v>
      </c>
      <c r="B795">
        <v>1002619480</v>
      </c>
      <c r="C795">
        <v>3</v>
      </c>
      <c r="D795" t="s">
        <v>55</v>
      </c>
      <c r="E795">
        <v>5</v>
      </c>
      <c r="F795" t="s">
        <v>260</v>
      </c>
      <c r="G795" t="s">
        <v>128</v>
      </c>
      <c r="H795" t="s">
        <v>400</v>
      </c>
      <c r="I795" t="s">
        <v>212</v>
      </c>
      <c r="J795" t="s">
        <v>213</v>
      </c>
      <c r="K795" t="s">
        <v>149</v>
      </c>
      <c r="L795" t="s">
        <v>214</v>
      </c>
      <c r="M795" t="s">
        <v>1400</v>
      </c>
      <c r="N795" t="s">
        <v>215</v>
      </c>
      <c r="O795" s="57">
        <v>46297.46429398148</v>
      </c>
      <c r="P795" s="57">
        <v>46300.654282407406</v>
      </c>
      <c r="Q795">
        <v>69402929</v>
      </c>
      <c r="S795">
        <v>152424212061</v>
      </c>
      <c r="T795" t="s">
        <v>1896</v>
      </c>
      <c r="U795" t="s">
        <v>1897</v>
      </c>
      <c r="V795" t="s">
        <v>1898</v>
      </c>
      <c r="Z795">
        <v>112.694453448057</v>
      </c>
      <c r="AA795">
        <v>-7.3141615691990003</v>
      </c>
      <c r="AB795" t="s">
        <v>1899</v>
      </c>
      <c r="AC795" t="s">
        <v>216</v>
      </c>
      <c r="AL795" t="s">
        <v>217</v>
      </c>
      <c r="AM795" t="s">
        <v>1900</v>
      </c>
      <c r="AN795" t="s">
        <v>6</v>
      </c>
      <c r="AO795" s="57">
        <v>46063.466053240743</v>
      </c>
      <c r="AP795" s="57">
        <v>46300.333333333336</v>
      </c>
      <c r="AQ795" t="s">
        <v>841</v>
      </c>
      <c r="AR795" t="s">
        <v>14</v>
      </c>
      <c r="AS795" t="s">
        <v>128</v>
      </c>
      <c r="AT795" t="s">
        <v>342</v>
      </c>
      <c r="AV795" t="s">
        <v>2724</v>
      </c>
      <c r="AW795" t="s">
        <v>1901</v>
      </c>
      <c r="AX795" t="s">
        <v>222</v>
      </c>
      <c r="BA795" s="57">
        <v>46300.333333333336</v>
      </c>
      <c r="BB795" t="s">
        <v>1900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SURABAYA UTARA</v>
      </c>
    </row>
    <row r="796" spans="1:61">
      <c r="A796">
        <v>795</v>
      </c>
      <c r="B796">
        <v>1002625196</v>
      </c>
      <c r="C796">
        <v>3</v>
      </c>
      <c r="D796" t="s">
        <v>55</v>
      </c>
      <c r="E796">
        <v>5</v>
      </c>
      <c r="F796" t="s">
        <v>260</v>
      </c>
      <c r="G796" t="s">
        <v>128</v>
      </c>
      <c r="H796" t="s">
        <v>400</v>
      </c>
      <c r="I796" t="s">
        <v>212</v>
      </c>
      <c r="J796" t="s">
        <v>213</v>
      </c>
      <c r="K796" t="s">
        <v>149</v>
      </c>
      <c r="L796" t="s">
        <v>826</v>
      </c>
      <c r="M796" t="s">
        <v>836</v>
      </c>
      <c r="N796" t="s">
        <v>215</v>
      </c>
      <c r="O796" s="57">
        <v>46301.803946759261</v>
      </c>
      <c r="P796" s="57">
        <v>46308.400706018518</v>
      </c>
      <c r="Q796">
        <v>69405409</v>
      </c>
      <c r="R796">
        <v>3135970354</v>
      </c>
      <c r="S796">
        <v>152424213325</v>
      </c>
      <c r="T796" t="s">
        <v>3319</v>
      </c>
      <c r="U796" t="s">
        <v>3320</v>
      </c>
      <c r="V796" t="s">
        <v>3321</v>
      </c>
      <c r="Z796">
        <v>112.700524</v>
      </c>
      <c r="AA796">
        <v>-7.3086000000000002</v>
      </c>
      <c r="AB796" t="s">
        <v>3322</v>
      </c>
      <c r="AC796" t="s">
        <v>235</v>
      </c>
      <c r="AL796" t="s">
        <v>217</v>
      </c>
      <c r="AM796" t="s">
        <v>3323</v>
      </c>
      <c r="AN796" t="s">
        <v>6</v>
      </c>
      <c r="AO796" s="57">
        <v>46183.809340277781</v>
      </c>
      <c r="AP796" s="57">
        <v>46304.458333333336</v>
      </c>
      <c r="AQ796" t="s">
        <v>1495</v>
      </c>
      <c r="AR796" t="s">
        <v>14</v>
      </c>
      <c r="AS796" t="s">
        <v>128</v>
      </c>
      <c r="AT796" t="s">
        <v>230</v>
      </c>
      <c r="AV796" t="s">
        <v>837</v>
      </c>
      <c r="AW796" t="s">
        <v>3324</v>
      </c>
      <c r="AX796" t="s">
        <v>222</v>
      </c>
      <c r="BA796" s="57">
        <v>46304.458333333336</v>
      </c>
      <c r="BB796" t="s">
        <v>3323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SURABAYA UTARA</v>
      </c>
    </row>
    <row r="797" spans="1:61">
      <c r="A797">
        <v>796</v>
      </c>
      <c r="B797">
        <v>1002619479</v>
      </c>
      <c r="C797">
        <v>3</v>
      </c>
      <c r="D797" t="s">
        <v>55</v>
      </c>
      <c r="E797">
        <v>5</v>
      </c>
      <c r="F797" t="s">
        <v>260</v>
      </c>
      <c r="G797" t="s">
        <v>128</v>
      </c>
      <c r="H797" t="s">
        <v>400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46297.463645833333</v>
      </c>
      <c r="P797" s="57">
        <v>46297.88590277778</v>
      </c>
      <c r="Q797">
        <v>69402927</v>
      </c>
      <c r="S797">
        <v>152424211930</v>
      </c>
      <c r="T797" t="s">
        <v>1891</v>
      </c>
      <c r="U797" t="s">
        <v>1892</v>
      </c>
      <c r="V797" t="s">
        <v>1893</v>
      </c>
      <c r="Z797">
        <v>112.6677682</v>
      </c>
      <c r="AA797">
        <v>-7.3056636999999904</v>
      </c>
      <c r="AB797" t="s">
        <v>1894</v>
      </c>
      <c r="AC797" t="s">
        <v>235</v>
      </c>
      <c r="AL797" t="s">
        <v>217</v>
      </c>
      <c r="AM797" t="s">
        <v>1895</v>
      </c>
      <c r="AN797" t="s">
        <v>6</v>
      </c>
      <c r="AO797" s="57">
        <v>46063.466053240743</v>
      </c>
      <c r="AP797" s="57">
        <v>46299.458333333336</v>
      </c>
      <c r="AR797" t="s">
        <v>218</v>
      </c>
      <c r="AS797" t="s">
        <v>128</v>
      </c>
      <c r="AT797" t="s">
        <v>230</v>
      </c>
      <c r="AU797">
        <v>20261002</v>
      </c>
      <c r="AV797" t="s">
        <v>221</v>
      </c>
      <c r="AW797" t="s">
        <v>883</v>
      </c>
      <c r="AX797" t="s">
        <v>222</v>
      </c>
      <c r="BA797" s="57">
        <v>46299.458333333336</v>
      </c>
      <c r="BB797" t="s">
        <v>1895</v>
      </c>
      <c r="BC797">
        <v>2026</v>
      </c>
      <c r="BD797">
        <v>10</v>
      </c>
      <c r="BE797">
        <v>2</v>
      </c>
      <c r="BF797" s="6">
        <f t="shared" si="36"/>
        <v>46297</v>
      </c>
      <c r="BG797">
        <f t="shared" si="37"/>
        <v>-2.4583333333357587</v>
      </c>
      <c r="BH797" t="str">
        <f t="shared" si="38"/>
        <v>COMPLY</v>
      </c>
      <c r="BI797" t="str">
        <f>VLOOKUP(H797,Sheet2!$A$1:$B$270,2,FALSE)</f>
        <v>SURABAYA UTARA</v>
      </c>
    </row>
    <row r="798" spans="1:61">
      <c r="A798">
        <v>797</v>
      </c>
      <c r="B798">
        <v>1002622919</v>
      </c>
      <c r="C798">
        <v>3</v>
      </c>
      <c r="D798" t="s">
        <v>55</v>
      </c>
      <c r="E798">
        <v>5</v>
      </c>
      <c r="F798" t="s">
        <v>260</v>
      </c>
      <c r="G798" t="s">
        <v>128</v>
      </c>
      <c r="H798" t="s">
        <v>400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46300.654282407406</v>
      </c>
      <c r="P798" s="57">
        <v>46300.724722222221</v>
      </c>
      <c r="Q798">
        <v>69402929</v>
      </c>
      <c r="S798">
        <v>152424212472</v>
      </c>
      <c r="T798" t="s">
        <v>1896</v>
      </c>
      <c r="U798" t="s">
        <v>2725</v>
      </c>
      <c r="V798" t="s">
        <v>2726</v>
      </c>
      <c r="Z798">
        <v>112.694814162349</v>
      </c>
      <c r="AA798">
        <v>-7.3144176310756297</v>
      </c>
      <c r="AB798" t="s">
        <v>1899</v>
      </c>
      <c r="AC798" t="s">
        <v>216</v>
      </c>
      <c r="AL798" t="s">
        <v>217</v>
      </c>
      <c r="AM798" t="s">
        <v>2727</v>
      </c>
      <c r="AN798" t="s">
        <v>6</v>
      </c>
      <c r="AO798" s="57">
        <v>46152.684560185182</v>
      </c>
      <c r="AR798" t="s">
        <v>218</v>
      </c>
      <c r="AS798" t="s">
        <v>128</v>
      </c>
      <c r="AT798" t="s">
        <v>342</v>
      </c>
      <c r="AU798">
        <v>20261005</v>
      </c>
      <c r="AV798" t="s">
        <v>221</v>
      </c>
      <c r="AW798" t="s">
        <v>540</v>
      </c>
      <c r="AX798" t="s">
        <v>222</v>
      </c>
      <c r="BA798" s="57">
        <v>46300.291666666664</v>
      </c>
      <c r="BB798" t="s">
        <v>2727</v>
      </c>
      <c r="BC798">
        <v>2026</v>
      </c>
      <c r="BD798">
        <v>10</v>
      </c>
      <c r="BE798">
        <v>5</v>
      </c>
      <c r="BF798" s="6">
        <f t="shared" si="36"/>
        <v>46300</v>
      </c>
      <c r="BG798">
        <f t="shared" si="37"/>
        <v>-0.29166666666424135</v>
      </c>
      <c r="BH798" t="str">
        <f t="shared" si="38"/>
        <v>COMPLY</v>
      </c>
      <c r="BI798" t="str">
        <f>VLOOKUP(H798,Sheet2!$A$1:$B$270,2,FALSE)</f>
        <v>SURABAYA UTARA</v>
      </c>
    </row>
    <row r="799" spans="1:61">
      <c r="A799">
        <v>798</v>
      </c>
      <c r="B799">
        <v>1002630898</v>
      </c>
      <c r="C799">
        <v>3</v>
      </c>
      <c r="D799" t="s">
        <v>55</v>
      </c>
      <c r="E799">
        <v>5</v>
      </c>
      <c r="F799" t="s">
        <v>260</v>
      </c>
      <c r="G799" t="s">
        <v>128</v>
      </c>
      <c r="H799" t="s">
        <v>400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46305.547615740739</v>
      </c>
      <c r="P799" s="57">
        <v>46305.778611111113</v>
      </c>
      <c r="Q799">
        <v>69407859</v>
      </c>
      <c r="S799">
        <v>152424212888</v>
      </c>
      <c r="T799" t="s">
        <v>5207</v>
      </c>
      <c r="U799" t="s">
        <v>5208</v>
      </c>
      <c r="V799" t="s">
        <v>5209</v>
      </c>
      <c r="Z799">
        <v>112.6778422</v>
      </c>
      <c r="AA799">
        <v>-7.3162309999999904</v>
      </c>
      <c r="AB799" t="s">
        <v>5210</v>
      </c>
      <c r="AC799" t="s">
        <v>216</v>
      </c>
      <c r="AL799" t="s">
        <v>217</v>
      </c>
      <c r="AM799" t="s">
        <v>5107</v>
      </c>
      <c r="AN799" t="s">
        <v>6</v>
      </c>
      <c r="AO799" s="57">
        <v>46305.570069444446</v>
      </c>
      <c r="AP799" s="57">
        <v>46306.458333333336</v>
      </c>
      <c r="AR799" t="s">
        <v>218</v>
      </c>
      <c r="AS799" t="s">
        <v>128</v>
      </c>
      <c r="AT799" t="s">
        <v>230</v>
      </c>
      <c r="AU799">
        <v>20261010</v>
      </c>
      <c r="AV799" t="s">
        <v>221</v>
      </c>
      <c r="AW799" t="s">
        <v>880</v>
      </c>
      <c r="AX799" t="s">
        <v>222</v>
      </c>
      <c r="BA799" s="57">
        <v>46306.458333333336</v>
      </c>
      <c r="BB799" t="s">
        <v>5107</v>
      </c>
      <c r="BC799">
        <v>2026</v>
      </c>
      <c r="BD799">
        <v>10</v>
      </c>
      <c r="BE799">
        <v>10</v>
      </c>
      <c r="BF799" s="6">
        <f t="shared" si="36"/>
        <v>46305</v>
      </c>
      <c r="BG799">
        <f t="shared" si="37"/>
        <v>-1.4583333333357587</v>
      </c>
      <c r="BH799" t="str">
        <f t="shared" si="38"/>
        <v>COMPLY</v>
      </c>
      <c r="BI799" t="str">
        <f>VLOOKUP(H799,Sheet2!$A$1:$B$270,2,FALSE)</f>
        <v>SURABAYA UTARA</v>
      </c>
    </row>
    <row r="800" spans="1:61">
      <c r="A800">
        <v>799</v>
      </c>
      <c r="B800">
        <v>1002642462</v>
      </c>
      <c r="C800">
        <v>3</v>
      </c>
      <c r="D800" t="s">
        <v>55</v>
      </c>
      <c r="E800">
        <v>5</v>
      </c>
      <c r="F800" t="s">
        <v>260</v>
      </c>
      <c r="G800" t="s">
        <v>128</v>
      </c>
      <c r="H800" t="s">
        <v>400</v>
      </c>
      <c r="I800" t="s">
        <v>212</v>
      </c>
      <c r="J800" t="s">
        <v>213</v>
      </c>
      <c r="K800" t="s">
        <v>149</v>
      </c>
      <c r="L800" t="s">
        <v>214</v>
      </c>
      <c r="M800" t="s">
        <v>76</v>
      </c>
      <c r="N800" t="s">
        <v>215</v>
      </c>
      <c r="O800" s="57">
        <v>46314.411527777775</v>
      </c>
      <c r="P800" s="57">
        <v>46314.736793981479</v>
      </c>
      <c r="Q800">
        <v>69412667</v>
      </c>
      <c r="S800">
        <v>152424211948</v>
      </c>
      <c r="T800" t="s">
        <v>9637</v>
      </c>
      <c r="U800" t="s">
        <v>9638</v>
      </c>
      <c r="V800" t="s">
        <v>9639</v>
      </c>
      <c r="Z800">
        <v>112.6991821</v>
      </c>
      <c r="AA800">
        <v>-7.3133527999999997</v>
      </c>
      <c r="AB800" t="s">
        <v>9640</v>
      </c>
      <c r="AC800" t="s">
        <v>216</v>
      </c>
      <c r="AL800" t="s">
        <v>217</v>
      </c>
      <c r="AM800" t="s">
        <v>9641</v>
      </c>
      <c r="AN800" t="s">
        <v>6</v>
      </c>
      <c r="AO800" t="s">
        <v>9560</v>
      </c>
      <c r="AP800" s="57">
        <v>46315.333333333336</v>
      </c>
      <c r="AR800" t="s">
        <v>218</v>
      </c>
      <c r="AS800" t="s">
        <v>128</v>
      </c>
      <c r="AT800" t="s">
        <v>230</v>
      </c>
      <c r="AU800">
        <v>20261019</v>
      </c>
      <c r="AV800" t="s">
        <v>221</v>
      </c>
      <c r="AW800" t="s">
        <v>879</v>
      </c>
      <c r="AX800" t="s">
        <v>222</v>
      </c>
      <c r="BA800" s="57">
        <v>46315.333333333336</v>
      </c>
      <c r="BB800" t="s">
        <v>9641</v>
      </c>
      <c r="BC800">
        <v>2026</v>
      </c>
      <c r="BD800">
        <v>10</v>
      </c>
      <c r="BE800">
        <v>19</v>
      </c>
      <c r="BF800" s="6">
        <f t="shared" si="36"/>
        <v>46314</v>
      </c>
      <c r="BG800">
        <f t="shared" si="37"/>
        <v>-1.3333333333357587</v>
      </c>
      <c r="BH800" t="str">
        <f t="shared" si="38"/>
        <v>COMPLY</v>
      </c>
      <c r="BI800" t="str">
        <f>VLOOKUP(H800,Sheet2!$A$1:$B$270,2,FALSE)</f>
        <v>SURABAYA UTARA</v>
      </c>
    </row>
    <row r="801" spans="1:61">
      <c r="A801">
        <v>800</v>
      </c>
      <c r="B801">
        <v>1002645003</v>
      </c>
      <c r="C801">
        <v>3</v>
      </c>
      <c r="D801" t="s">
        <v>55</v>
      </c>
      <c r="E801">
        <v>5</v>
      </c>
      <c r="F801" t="s">
        <v>260</v>
      </c>
      <c r="G801" t="s">
        <v>128</v>
      </c>
      <c r="H801" t="s">
        <v>400</v>
      </c>
      <c r="I801" t="s">
        <v>212</v>
      </c>
      <c r="J801" t="s">
        <v>213</v>
      </c>
      <c r="K801" t="s">
        <v>149</v>
      </c>
      <c r="L801" t="s">
        <v>214</v>
      </c>
      <c r="M801" t="s">
        <v>255</v>
      </c>
      <c r="N801" t="s">
        <v>215</v>
      </c>
      <c r="O801" s="57">
        <v>46315.445717592593</v>
      </c>
      <c r="P801" s="57">
        <v>46316.514386574076</v>
      </c>
      <c r="Q801">
        <v>69413575</v>
      </c>
      <c r="S801">
        <v>152424212093</v>
      </c>
      <c r="T801" t="s">
        <v>10361</v>
      </c>
      <c r="U801" t="s">
        <v>10362</v>
      </c>
      <c r="V801" t="s">
        <v>10363</v>
      </c>
      <c r="Z801">
        <v>112.674267271163</v>
      </c>
      <c r="AA801">
        <v>-7.3081124123222798</v>
      </c>
      <c r="AB801" t="s">
        <v>10364</v>
      </c>
      <c r="AC801" t="s">
        <v>235</v>
      </c>
      <c r="AL801" t="s">
        <v>217</v>
      </c>
      <c r="AM801" t="s">
        <v>10365</v>
      </c>
      <c r="AN801" t="s">
        <v>6</v>
      </c>
      <c r="AO801" t="s">
        <v>10105</v>
      </c>
      <c r="AP801" s="57">
        <v>46316.458333333336</v>
      </c>
      <c r="AR801" t="s">
        <v>8376</v>
      </c>
      <c r="AS801" t="s">
        <v>128</v>
      </c>
      <c r="AT801" t="s">
        <v>230</v>
      </c>
      <c r="AV801" t="s">
        <v>257</v>
      </c>
      <c r="AW801" t="s">
        <v>883</v>
      </c>
      <c r="AX801" t="s">
        <v>222</v>
      </c>
      <c r="BA801" s="57">
        <v>46316.458333333336</v>
      </c>
      <c r="BB801" t="s">
        <v>10365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SURABAYA UTARA</v>
      </c>
    </row>
    <row r="802" spans="1:61">
      <c r="A802">
        <v>801</v>
      </c>
      <c r="B802">
        <v>1002631442</v>
      </c>
      <c r="C802">
        <v>3</v>
      </c>
      <c r="D802" t="s">
        <v>55</v>
      </c>
      <c r="E802">
        <v>5</v>
      </c>
      <c r="F802" t="s">
        <v>260</v>
      </c>
      <c r="G802" t="s">
        <v>128</v>
      </c>
      <c r="H802" t="s">
        <v>400</v>
      </c>
      <c r="I802" t="s">
        <v>212</v>
      </c>
      <c r="J802" t="s">
        <v>213</v>
      </c>
      <c r="K802" t="s">
        <v>149</v>
      </c>
      <c r="L802" t="s">
        <v>214</v>
      </c>
      <c r="M802" t="s">
        <v>279</v>
      </c>
      <c r="N802" t="s">
        <v>215</v>
      </c>
      <c r="O802" s="57">
        <v>46306.419849537036</v>
      </c>
      <c r="P802" s="57">
        <v>46307.329224537039</v>
      </c>
      <c r="Q802">
        <v>69408119</v>
      </c>
      <c r="S802">
        <v>152424213171</v>
      </c>
      <c r="T802" t="s">
        <v>5211</v>
      </c>
      <c r="U802" t="s">
        <v>5212</v>
      </c>
      <c r="V802" t="s">
        <v>5213</v>
      </c>
      <c r="Z802">
        <v>112.67409960000001</v>
      </c>
      <c r="AA802">
        <v>-7.2934885999999999</v>
      </c>
      <c r="AB802" t="s">
        <v>5214</v>
      </c>
      <c r="AC802" t="s">
        <v>235</v>
      </c>
      <c r="AL802" t="s">
        <v>217</v>
      </c>
      <c r="AM802" t="s">
        <v>5215</v>
      </c>
      <c r="AN802" t="s">
        <v>6</v>
      </c>
      <c r="AO802" s="57">
        <v>46336.434155092589</v>
      </c>
      <c r="AP802" s="57">
        <v>46307.625</v>
      </c>
      <c r="AR802" t="s">
        <v>239</v>
      </c>
      <c r="AS802" t="s">
        <v>128</v>
      </c>
      <c r="AT802" t="s">
        <v>230</v>
      </c>
      <c r="AV802" t="s">
        <v>799</v>
      </c>
      <c r="AW802" t="s">
        <v>236</v>
      </c>
      <c r="AX802" t="s">
        <v>222</v>
      </c>
      <c r="BA802" s="57">
        <v>46307.625</v>
      </c>
      <c r="BB802" t="s">
        <v>5215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SURABAYA UTARA</v>
      </c>
    </row>
    <row r="803" spans="1:61">
      <c r="A803">
        <v>802</v>
      </c>
      <c r="B803">
        <v>1002621074</v>
      </c>
      <c r="C803">
        <v>3</v>
      </c>
      <c r="D803" t="s">
        <v>55</v>
      </c>
      <c r="E803">
        <v>5</v>
      </c>
      <c r="F803" t="s">
        <v>260</v>
      </c>
      <c r="G803" t="s">
        <v>128</v>
      </c>
      <c r="H803" t="s">
        <v>374</v>
      </c>
      <c r="I803" t="s">
        <v>212</v>
      </c>
      <c r="J803" t="s">
        <v>213</v>
      </c>
      <c r="K803" t="s">
        <v>149</v>
      </c>
      <c r="L803" t="s">
        <v>214</v>
      </c>
      <c r="M803" t="s">
        <v>1400</v>
      </c>
      <c r="N803" t="s">
        <v>215</v>
      </c>
      <c r="O803" s="57">
        <v>46298.634479166663</v>
      </c>
      <c r="P803" s="57">
        <v>46300.588576388887</v>
      </c>
      <c r="Q803">
        <v>69403662</v>
      </c>
      <c r="S803">
        <v>152409278523</v>
      </c>
      <c r="T803" t="s">
        <v>1902</v>
      </c>
      <c r="U803" t="s">
        <v>1903</v>
      </c>
      <c r="V803" t="s">
        <v>1904</v>
      </c>
      <c r="Z803">
        <v>112.6935625</v>
      </c>
      <c r="AA803">
        <v>-7.2840625000000001</v>
      </c>
      <c r="AB803" t="s">
        <v>1905</v>
      </c>
      <c r="AC803" t="s">
        <v>849</v>
      </c>
      <c r="AL803" t="s">
        <v>217</v>
      </c>
      <c r="AM803" t="s">
        <v>1906</v>
      </c>
      <c r="AN803" t="s">
        <v>6</v>
      </c>
      <c r="AO803" s="57">
        <v>46091.642442129632</v>
      </c>
      <c r="AP803" s="57">
        <v>46299.625</v>
      </c>
      <c r="AR803" t="s">
        <v>14</v>
      </c>
      <c r="AS803" t="s">
        <v>128</v>
      </c>
      <c r="AT803" t="s">
        <v>230</v>
      </c>
      <c r="AV803" t="s">
        <v>2728</v>
      </c>
      <c r="AW803" t="s">
        <v>883</v>
      </c>
      <c r="AX803" t="s">
        <v>222</v>
      </c>
      <c r="BA803" s="57">
        <v>46299.625</v>
      </c>
      <c r="BB803" t="s">
        <v>1906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SURABAYA UTARA</v>
      </c>
    </row>
    <row r="804" spans="1:61">
      <c r="A804">
        <v>803</v>
      </c>
      <c r="B804">
        <v>1002638348</v>
      </c>
      <c r="C804">
        <v>3</v>
      </c>
      <c r="D804" t="s">
        <v>55</v>
      </c>
      <c r="E804">
        <v>5</v>
      </c>
      <c r="F804" t="s">
        <v>260</v>
      </c>
      <c r="G804" t="s">
        <v>128</v>
      </c>
      <c r="H804" t="s">
        <v>374</v>
      </c>
      <c r="I804" t="s">
        <v>212</v>
      </c>
      <c r="J804" t="s">
        <v>213</v>
      </c>
      <c r="K804" t="s">
        <v>149</v>
      </c>
      <c r="M804" t="s">
        <v>1400</v>
      </c>
      <c r="N804" t="s">
        <v>215</v>
      </c>
      <c r="O804" s="57">
        <v>46310.5234837963</v>
      </c>
      <c r="P804" s="57">
        <v>46312.669409722221</v>
      </c>
      <c r="Q804">
        <v>69410765</v>
      </c>
      <c r="S804">
        <v>152409278796</v>
      </c>
      <c r="T804" t="s">
        <v>7614</v>
      </c>
      <c r="U804" t="s">
        <v>7615</v>
      </c>
      <c r="V804" t="s">
        <v>7616</v>
      </c>
      <c r="Z804">
        <v>112.66582150000001</v>
      </c>
      <c r="AA804">
        <v>-7.2941098999999996</v>
      </c>
      <c r="AB804" t="s">
        <v>7617</v>
      </c>
      <c r="AC804" t="s">
        <v>229</v>
      </c>
      <c r="AL804" t="s">
        <v>217</v>
      </c>
      <c r="AM804" t="s">
        <v>7618</v>
      </c>
      <c r="AN804" t="s">
        <v>6</v>
      </c>
      <c r="AO804" t="s">
        <v>7399</v>
      </c>
      <c r="AP804" s="57">
        <v>46311.458333333336</v>
      </c>
      <c r="AR804" t="s">
        <v>14</v>
      </c>
      <c r="AS804" t="s">
        <v>128</v>
      </c>
      <c r="AT804" t="s">
        <v>230</v>
      </c>
      <c r="AV804" t="s">
        <v>8579</v>
      </c>
      <c r="AW804" t="s">
        <v>540</v>
      </c>
      <c r="AX804" t="s">
        <v>222</v>
      </c>
      <c r="BA804" s="57">
        <v>46311.458333333336</v>
      </c>
      <c r="BB804" t="s">
        <v>7618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SURABAYA UTARA</v>
      </c>
    </row>
    <row r="805" spans="1:61">
      <c r="A805">
        <v>804</v>
      </c>
      <c r="B805">
        <v>1002622586</v>
      </c>
      <c r="C805">
        <v>3</v>
      </c>
      <c r="D805" t="s">
        <v>55</v>
      </c>
      <c r="E805">
        <v>5</v>
      </c>
      <c r="F805" t="s">
        <v>260</v>
      </c>
      <c r="G805" t="s">
        <v>128</v>
      </c>
      <c r="H805" t="s">
        <v>374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46300.588587962964</v>
      </c>
      <c r="P805" s="57">
        <v>46300.82230324074</v>
      </c>
      <c r="Q805">
        <v>69403662</v>
      </c>
      <c r="S805">
        <v>152409278803</v>
      </c>
      <c r="T805" t="s">
        <v>1902</v>
      </c>
      <c r="U805" t="s">
        <v>2729</v>
      </c>
      <c r="V805" t="s">
        <v>2730</v>
      </c>
      <c r="Z805">
        <v>112.69338936607799</v>
      </c>
      <c r="AA805">
        <v>-7.2839923217568803</v>
      </c>
      <c r="AB805" t="s">
        <v>1905</v>
      </c>
      <c r="AC805" t="s">
        <v>229</v>
      </c>
      <c r="AL805" t="s">
        <v>217</v>
      </c>
      <c r="AM805" t="s">
        <v>2731</v>
      </c>
      <c r="AN805" t="s">
        <v>6</v>
      </c>
      <c r="AO805" s="57">
        <v>46152.601203703707</v>
      </c>
      <c r="AR805" t="s">
        <v>218</v>
      </c>
      <c r="AS805" t="s">
        <v>128</v>
      </c>
      <c r="AT805" t="s">
        <v>230</v>
      </c>
      <c r="AU805">
        <v>20261005</v>
      </c>
      <c r="AV805" t="s">
        <v>221</v>
      </c>
      <c r="AW805" t="s">
        <v>541</v>
      </c>
      <c r="AX805" t="s">
        <v>222</v>
      </c>
      <c r="BA805" s="57">
        <v>46300.291666666664</v>
      </c>
      <c r="BB805" t="s">
        <v>2731</v>
      </c>
      <c r="BC805">
        <v>2026</v>
      </c>
      <c r="BD805">
        <v>10</v>
      </c>
      <c r="BE805">
        <v>5</v>
      </c>
      <c r="BF805" s="6">
        <f t="shared" si="36"/>
        <v>46300</v>
      </c>
      <c r="BG805">
        <f t="shared" si="37"/>
        <v>-0.29166666666424135</v>
      </c>
      <c r="BH805" t="str">
        <f t="shared" si="38"/>
        <v>COMPLY</v>
      </c>
      <c r="BI805" t="str">
        <f>VLOOKUP(H805,Sheet2!$A$1:$B$270,2,FALSE)</f>
        <v>SURABAYA UTARA</v>
      </c>
    </row>
    <row r="806" spans="1:61">
      <c r="A806">
        <v>805</v>
      </c>
      <c r="B806">
        <v>1002624131</v>
      </c>
      <c r="C806">
        <v>3</v>
      </c>
      <c r="D806" t="s">
        <v>55</v>
      </c>
      <c r="E806">
        <v>5</v>
      </c>
      <c r="F806" t="s">
        <v>260</v>
      </c>
      <c r="G806" t="s">
        <v>128</v>
      </c>
      <c r="H806" t="s">
        <v>374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46301.505277777775</v>
      </c>
      <c r="P806" s="57">
        <v>46301.780185185184</v>
      </c>
      <c r="Q806">
        <v>69404943</v>
      </c>
      <c r="S806">
        <v>152409278811</v>
      </c>
      <c r="T806" t="s">
        <v>3325</v>
      </c>
      <c r="U806" t="s">
        <v>3326</v>
      </c>
      <c r="V806" t="s">
        <v>3327</v>
      </c>
      <c r="Z806">
        <v>112.7052291</v>
      </c>
      <c r="AA806">
        <v>-7.2742830999999999</v>
      </c>
      <c r="AB806" t="s">
        <v>3328</v>
      </c>
      <c r="AC806" t="s">
        <v>235</v>
      </c>
      <c r="AL806" t="s">
        <v>217</v>
      </c>
      <c r="AM806" t="s">
        <v>3329</v>
      </c>
      <c r="AN806" t="s">
        <v>6</v>
      </c>
      <c r="AO806" s="57">
        <v>46183.517812500002</v>
      </c>
      <c r="AP806" s="57">
        <v>46302.458333333336</v>
      </c>
      <c r="AR806" t="s">
        <v>218</v>
      </c>
      <c r="AS806" t="s">
        <v>128</v>
      </c>
      <c r="AT806" t="s">
        <v>230</v>
      </c>
      <c r="AU806">
        <v>20261006</v>
      </c>
      <c r="AV806" t="s">
        <v>221</v>
      </c>
      <c r="AW806" t="s">
        <v>880</v>
      </c>
      <c r="AX806" t="s">
        <v>222</v>
      </c>
      <c r="BA806" s="57">
        <v>46302.458333333336</v>
      </c>
      <c r="BB806" t="s">
        <v>3329</v>
      </c>
      <c r="BC806">
        <v>2026</v>
      </c>
      <c r="BD806">
        <v>10</v>
      </c>
      <c r="BE806">
        <v>6</v>
      </c>
      <c r="BF806" s="6">
        <f t="shared" si="36"/>
        <v>46301</v>
      </c>
      <c r="BG806">
        <f t="shared" si="37"/>
        <v>-1.4583333333357587</v>
      </c>
      <c r="BH806" t="str">
        <f t="shared" si="38"/>
        <v>COMPLY</v>
      </c>
      <c r="BI806" t="str">
        <f>VLOOKUP(H806,Sheet2!$A$1:$B$270,2,FALSE)</f>
        <v>SURABAYA UTARA</v>
      </c>
    </row>
    <row r="807" spans="1:61">
      <c r="A807">
        <v>806</v>
      </c>
      <c r="B807">
        <v>1002626378</v>
      </c>
      <c r="C807">
        <v>3</v>
      </c>
      <c r="D807" t="s">
        <v>55</v>
      </c>
      <c r="E807">
        <v>5</v>
      </c>
      <c r="F807" t="s">
        <v>260</v>
      </c>
      <c r="G807" t="s">
        <v>128</v>
      </c>
      <c r="H807" t="s">
        <v>374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46302.606388888889</v>
      </c>
      <c r="P807" s="57">
        <v>46302.672511574077</v>
      </c>
      <c r="Q807">
        <v>69404958</v>
      </c>
      <c r="S807">
        <v>152409278825</v>
      </c>
      <c r="T807" t="s">
        <v>3325</v>
      </c>
      <c r="U807" t="s">
        <v>4018</v>
      </c>
      <c r="V807" t="s">
        <v>4019</v>
      </c>
      <c r="Z807">
        <v>112.6949</v>
      </c>
      <c r="AA807">
        <v>-7.2626999999999997</v>
      </c>
      <c r="AB807" t="s">
        <v>3341</v>
      </c>
      <c r="AC807" t="s">
        <v>229</v>
      </c>
      <c r="AL807" t="s">
        <v>217</v>
      </c>
      <c r="AM807" t="s">
        <v>4020</v>
      </c>
      <c r="AN807" t="s">
        <v>6</v>
      </c>
      <c r="AO807" s="57">
        <v>46213.611087962963</v>
      </c>
      <c r="AR807" t="s">
        <v>218</v>
      </c>
      <c r="AS807" t="s">
        <v>128</v>
      </c>
      <c r="AT807" t="s">
        <v>230</v>
      </c>
      <c r="AU807">
        <v>20261007</v>
      </c>
      <c r="AV807" t="s">
        <v>221</v>
      </c>
      <c r="AW807" t="s">
        <v>2443</v>
      </c>
      <c r="AX807" t="s">
        <v>222</v>
      </c>
      <c r="BA807" s="57">
        <v>46302.291666666664</v>
      </c>
      <c r="BB807" t="s">
        <v>4020</v>
      </c>
      <c r="BC807">
        <v>2026</v>
      </c>
      <c r="BD807">
        <v>10</v>
      </c>
      <c r="BE807">
        <v>7</v>
      </c>
      <c r="BF807" s="6">
        <f t="shared" si="36"/>
        <v>46302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SURABAYA UTARA</v>
      </c>
    </row>
    <row r="808" spans="1:61">
      <c r="A808">
        <v>807</v>
      </c>
      <c r="B808">
        <v>1002636915</v>
      </c>
      <c r="C808">
        <v>3</v>
      </c>
      <c r="D808" t="s">
        <v>55</v>
      </c>
      <c r="E808">
        <v>5</v>
      </c>
      <c r="F808" t="s">
        <v>260</v>
      </c>
      <c r="G808" t="s">
        <v>128</v>
      </c>
      <c r="H808" t="s">
        <v>374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46309.593460648146</v>
      </c>
      <c r="P808" s="57">
        <v>46310.585312499999</v>
      </c>
      <c r="Q808">
        <v>69410201</v>
      </c>
      <c r="S808">
        <v>152409278599</v>
      </c>
      <c r="T808" t="s">
        <v>7028</v>
      </c>
      <c r="U808" t="s">
        <v>7029</v>
      </c>
      <c r="V808" t="s">
        <v>7030</v>
      </c>
      <c r="Z808">
        <v>112.6952388</v>
      </c>
      <c r="AA808">
        <v>-7.2846244999999996</v>
      </c>
      <c r="AB808" t="s">
        <v>7031</v>
      </c>
      <c r="AC808" t="s">
        <v>235</v>
      </c>
      <c r="AL808" t="s">
        <v>217</v>
      </c>
      <c r="AM808" t="s">
        <v>7032</v>
      </c>
      <c r="AN808" t="s">
        <v>6</v>
      </c>
      <c r="AO808" t="s">
        <v>7033</v>
      </c>
      <c r="AP808" s="57">
        <v>46310.458333333336</v>
      </c>
      <c r="AR808" t="s">
        <v>218</v>
      </c>
      <c r="AS808" t="s">
        <v>128</v>
      </c>
      <c r="AT808" t="s">
        <v>230</v>
      </c>
      <c r="AU808">
        <v>20261015</v>
      </c>
      <c r="AV808" t="s">
        <v>221</v>
      </c>
      <c r="AW808" t="s">
        <v>877</v>
      </c>
      <c r="AX808" t="s">
        <v>222</v>
      </c>
      <c r="BA808" s="57">
        <v>46310.458333333336</v>
      </c>
      <c r="BB808" t="s">
        <v>7032</v>
      </c>
      <c r="BC808">
        <v>2026</v>
      </c>
      <c r="BD808">
        <v>10</v>
      </c>
      <c r="BE808">
        <v>15</v>
      </c>
      <c r="BF808" s="6">
        <f t="shared" si="36"/>
        <v>46310</v>
      </c>
      <c r="BG808">
        <f t="shared" si="37"/>
        <v>-0.45833333333575865</v>
      </c>
      <c r="BH808" t="str">
        <f t="shared" si="38"/>
        <v>COMPLY</v>
      </c>
      <c r="BI808" t="str">
        <f>VLOOKUP(H808,Sheet2!$A$1:$B$270,2,FALSE)</f>
        <v>SURABAYA UTARA</v>
      </c>
    </row>
    <row r="809" spans="1:61">
      <c r="A809">
        <v>808</v>
      </c>
      <c r="B809">
        <v>1002641535</v>
      </c>
      <c r="C809">
        <v>3</v>
      </c>
      <c r="D809" t="s">
        <v>55</v>
      </c>
      <c r="E809">
        <v>5</v>
      </c>
      <c r="F809" t="s">
        <v>260</v>
      </c>
      <c r="G809" t="s">
        <v>128</v>
      </c>
      <c r="H809" t="s">
        <v>374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46312.669421296298</v>
      </c>
      <c r="P809" s="57">
        <v>46312.734872685185</v>
      </c>
      <c r="Q809">
        <v>69410765</v>
      </c>
      <c r="S809">
        <v>152409278911</v>
      </c>
      <c r="T809" t="s">
        <v>7614</v>
      </c>
      <c r="U809" t="s">
        <v>7615</v>
      </c>
      <c r="V809" t="s">
        <v>8576</v>
      </c>
      <c r="Z809">
        <v>112.66412</v>
      </c>
      <c r="AA809">
        <v>-7.2855600000000003</v>
      </c>
      <c r="AB809" t="s">
        <v>7617</v>
      </c>
      <c r="AC809" t="s">
        <v>229</v>
      </c>
      <c r="AL809" t="s">
        <v>217</v>
      </c>
      <c r="AM809" t="s">
        <v>8577</v>
      </c>
      <c r="AN809" t="s">
        <v>6</v>
      </c>
      <c r="AO809" t="s">
        <v>8578</v>
      </c>
      <c r="AR809" t="s">
        <v>218</v>
      </c>
      <c r="AS809" t="s">
        <v>128</v>
      </c>
      <c r="AT809" t="s">
        <v>230</v>
      </c>
      <c r="AU809">
        <v>20261017</v>
      </c>
      <c r="AV809" t="s">
        <v>221</v>
      </c>
      <c r="AW809" t="s">
        <v>577</v>
      </c>
      <c r="AX809" t="s">
        <v>222</v>
      </c>
      <c r="BA809" s="57">
        <v>46312.291666666664</v>
      </c>
      <c r="BB809" t="s">
        <v>8577</v>
      </c>
      <c r="BC809">
        <v>2026</v>
      </c>
      <c r="BD809">
        <v>10</v>
      </c>
      <c r="BE809">
        <v>17</v>
      </c>
      <c r="BF809" s="6">
        <f t="shared" si="36"/>
        <v>46312</v>
      </c>
      <c r="BG809">
        <f t="shared" si="37"/>
        <v>-0.29166666666424135</v>
      </c>
      <c r="BH809" t="str">
        <f t="shared" si="38"/>
        <v>COMPLY</v>
      </c>
      <c r="BI809" t="str">
        <f>VLOOKUP(H809,Sheet2!$A$1:$B$270,2,FALSE)</f>
        <v>SURABAYA UTARA</v>
      </c>
    </row>
    <row r="810" spans="1:61">
      <c r="A810">
        <v>809</v>
      </c>
      <c r="B810">
        <v>1002629789</v>
      </c>
      <c r="C810">
        <v>3</v>
      </c>
      <c r="D810" t="s">
        <v>55</v>
      </c>
      <c r="E810">
        <v>5</v>
      </c>
      <c r="F810" t="s">
        <v>260</v>
      </c>
      <c r="G810" t="s">
        <v>128</v>
      </c>
      <c r="H810" t="s">
        <v>374</v>
      </c>
      <c r="I810" t="s">
        <v>212</v>
      </c>
      <c r="J810" t="s">
        <v>213</v>
      </c>
      <c r="K810" t="s">
        <v>149</v>
      </c>
      <c r="L810" t="s">
        <v>214</v>
      </c>
      <c r="M810" t="s">
        <v>279</v>
      </c>
      <c r="N810" t="s">
        <v>215</v>
      </c>
      <c r="O810" s="57">
        <v>46304.584432870368</v>
      </c>
      <c r="P810" s="57">
        <v>46304.856712962966</v>
      </c>
      <c r="Q810">
        <v>69407383</v>
      </c>
      <c r="S810">
        <v>152409278841</v>
      </c>
      <c r="T810" t="s">
        <v>5216</v>
      </c>
      <c r="U810" t="s">
        <v>5217</v>
      </c>
      <c r="V810" t="s">
        <v>5218</v>
      </c>
      <c r="Z810">
        <v>112.67253669999999</v>
      </c>
      <c r="AA810">
        <v>-7.2935521999999997</v>
      </c>
      <c r="AB810" t="s">
        <v>5219</v>
      </c>
      <c r="AC810" t="s">
        <v>216</v>
      </c>
      <c r="AL810" t="s">
        <v>217</v>
      </c>
      <c r="AM810" t="s">
        <v>5220</v>
      </c>
      <c r="AN810" t="s">
        <v>6</v>
      </c>
      <c r="AO810" s="57">
        <v>46275.590590277781</v>
      </c>
      <c r="AP810" s="57">
        <v>46305.458333333336</v>
      </c>
      <c r="AR810" t="s">
        <v>239</v>
      </c>
      <c r="AS810" t="s">
        <v>128</v>
      </c>
      <c r="AT810" t="s">
        <v>230</v>
      </c>
      <c r="AV810" t="s">
        <v>799</v>
      </c>
      <c r="AW810" t="s">
        <v>923</v>
      </c>
      <c r="AX810" t="s">
        <v>222</v>
      </c>
      <c r="BA810" s="57">
        <v>46305.458333333336</v>
      </c>
      <c r="BB810" t="s">
        <v>5220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str">
        <f>VLOOKUP(H810,Sheet2!$A$1:$B$270,2,FALSE)</f>
        <v>SURABAYA UTARA</v>
      </c>
    </row>
    <row r="811" spans="1:61">
      <c r="A811">
        <v>810</v>
      </c>
      <c r="B811">
        <v>1002632692</v>
      </c>
      <c r="C811">
        <v>3</v>
      </c>
      <c r="D811" t="s">
        <v>55</v>
      </c>
      <c r="E811">
        <v>5</v>
      </c>
      <c r="F811" t="s">
        <v>260</v>
      </c>
      <c r="G811" t="s">
        <v>128</v>
      </c>
      <c r="H811" t="s">
        <v>374</v>
      </c>
      <c r="I811" t="s">
        <v>212</v>
      </c>
      <c r="J811" t="s">
        <v>213</v>
      </c>
      <c r="K811" t="s">
        <v>149</v>
      </c>
      <c r="M811" t="s">
        <v>1625</v>
      </c>
      <c r="N811" t="s">
        <v>215</v>
      </c>
      <c r="O811" s="57">
        <v>46307.494768518518</v>
      </c>
      <c r="P811" s="57">
        <v>46307.62190972222</v>
      </c>
      <c r="Q811">
        <v>69408566</v>
      </c>
      <c r="S811">
        <v>152409278864</v>
      </c>
      <c r="T811" t="s">
        <v>6035</v>
      </c>
      <c r="U811" t="s">
        <v>6036</v>
      </c>
      <c r="Z811">
        <v>112.695411762904</v>
      </c>
      <c r="AA811">
        <v>-7.28089969441218</v>
      </c>
      <c r="AB811" t="s">
        <v>6037</v>
      </c>
      <c r="AC811" t="s">
        <v>225</v>
      </c>
      <c r="AO811" s="57">
        <v>46366.517546296294</v>
      </c>
      <c r="AR811" t="s">
        <v>1630</v>
      </c>
      <c r="AS811" t="s">
        <v>128</v>
      </c>
      <c r="AT811" t="s">
        <v>230</v>
      </c>
      <c r="AV811" t="s">
        <v>5295</v>
      </c>
      <c r="AW811" t="s">
        <v>3526</v>
      </c>
      <c r="AX811" t="s">
        <v>222</v>
      </c>
      <c r="AZ811" t="s">
        <v>5295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str">
        <f>VLOOKUP(H811,Sheet2!$A$1:$B$270,2,FALSE)</f>
        <v>SURABAYA UTARA</v>
      </c>
    </row>
    <row r="812" spans="1:61">
      <c r="A812">
        <v>811</v>
      </c>
      <c r="B812">
        <v>1002634941</v>
      </c>
      <c r="C812">
        <v>3</v>
      </c>
      <c r="D812" t="s">
        <v>55</v>
      </c>
      <c r="E812">
        <v>5</v>
      </c>
      <c r="F812" t="s">
        <v>260</v>
      </c>
      <c r="G812" t="s">
        <v>128</v>
      </c>
      <c r="H812" t="s">
        <v>374</v>
      </c>
      <c r="I812" t="s">
        <v>212</v>
      </c>
      <c r="J812" t="s">
        <v>213</v>
      </c>
      <c r="K812" t="s">
        <v>149</v>
      </c>
      <c r="M812" t="s">
        <v>1625</v>
      </c>
      <c r="N812" t="s">
        <v>215</v>
      </c>
      <c r="O812" s="57">
        <v>46308.54959490741</v>
      </c>
      <c r="P812" s="57">
        <v>46308.696388888886</v>
      </c>
      <c r="Q812">
        <v>69409371</v>
      </c>
      <c r="S812">
        <v>152409278100</v>
      </c>
      <c r="T812" t="s">
        <v>6035</v>
      </c>
      <c r="U812" t="s">
        <v>6036</v>
      </c>
      <c r="Z812">
        <v>112.69740602279199</v>
      </c>
      <c r="AA812">
        <v>-7.2824203611049603</v>
      </c>
      <c r="AB812" t="s">
        <v>6037</v>
      </c>
      <c r="AC812" t="s">
        <v>225</v>
      </c>
      <c r="AO812" t="s">
        <v>5854</v>
      </c>
      <c r="AR812" t="s">
        <v>1630</v>
      </c>
      <c r="AS812" t="s">
        <v>128</v>
      </c>
      <c r="AT812" t="s">
        <v>230</v>
      </c>
      <c r="AV812" t="s">
        <v>4453</v>
      </c>
      <c r="AW812" t="s">
        <v>540</v>
      </c>
      <c r="AX812" t="s">
        <v>222</v>
      </c>
      <c r="AZ812" t="s">
        <v>4453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str">
        <f>VLOOKUP(H812,Sheet2!$A$1:$B$270,2,FALSE)</f>
        <v>SURABAYA UTARA</v>
      </c>
    </row>
    <row r="813" spans="1:61">
      <c r="A813">
        <v>812</v>
      </c>
      <c r="B813">
        <v>1002637226</v>
      </c>
      <c r="C813">
        <v>3</v>
      </c>
      <c r="D813" t="s">
        <v>55</v>
      </c>
      <c r="E813">
        <v>5</v>
      </c>
      <c r="F813" t="s">
        <v>260</v>
      </c>
      <c r="G813" t="s">
        <v>128</v>
      </c>
      <c r="H813" t="s">
        <v>374</v>
      </c>
      <c r="I813" t="s">
        <v>212</v>
      </c>
      <c r="J813" t="s">
        <v>213</v>
      </c>
      <c r="K813" t="s">
        <v>149</v>
      </c>
      <c r="M813" t="s">
        <v>1625</v>
      </c>
      <c r="N813" t="s">
        <v>215</v>
      </c>
      <c r="O813" s="57">
        <v>46309.670115740744</v>
      </c>
      <c r="P813" s="57">
        <v>46315.735567129632</v>
      </c>
      <c r="Q813">
        <v>69410304</v>
      </c>
      <c r="S813">
        <v>152409278879</v>
      </c>
      <c r="T813" t="s">
        <v>6035</v>
      </c>
      <c r="U813" t="s">
        <v>6036</v>
      </c>
      <c r="Z813">
        <v>112.6969342</v>
      </c>
      <c r="AA813">
        <v>-7.2823108999999997</v>
      </c>
      <c r="AB813" t="s">
        <v>6037</v>
      </c>
      <c r="AC813" t="s">
        <v>225</v>
      </c>
      <c r="AO813" t="s">
        <v>6854</v>
      </c>
      <c r="AR813" t="s">
        <v>1630</v>
      </c>
      <c r="AS813" t="s">
        <v>128</v>
      </c>
      <c r="AT813" t="s">
        <v>230</v>
      </c>
      <c r="AV813" t="s">
        <v>6816</v>
      </c>
      <c r="AW813" t="s">
        <v>3535</v>
      </c>
      <c r="AX813" t="s">
        <v>222</v>
      </c>
      <c r="AZ813" t="s">
        <v>6816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str">
        <f>VLOOKUP(H813,Sheet2!$A$1:$B$270,2,FALSE)</f>
        <v>SURABAYA UTARA</v>
      </c>
    </row>
    <row r="814" spans="1:61">
      <c r="A814">
        <v>813</v>
      </c>
      <c r="B814">
        <v>1002645324</v>
      </c>
      <c r="C814">
        <v>3</v>
      </c>
      <c r="D814" t="s">
        <v>55</v>
      </c>
      <c r="E814">
        <v>5</v>
      </c>
      <c r="F814" t="s">
        <v>305</v>
      </c>
      <c r="G814" t="s">
        <v>128</v>
      </c>
      <c r="H814" t="s">
        <v>416</v>
      </c>
      <c r="I814" t="s">
        <v>212</v>
      </c>
      <c r="J814" t="s">
        <v>213</v>
      </c>
      <c r="K814" t="s">
        <v>149</v>
      </c>
      <c r="L814" t="s">
        <v>214</v>
      </c>
      <c r="M814" t="s">
        <v>224</v>
      </c>
      <c r="N814" t="s">
        <v>215</v>
      </c>
      <c r="O814" s="57">
        <v>46315.518564814818</v>
      </c>
      <c r="P814" s="57">
        <v>46316.472685185188</v>
      </c>
      <c r="Q814">
        <v>69413709</v>
      </c>
      <c r="S814">
        <v>152301271138</v>
      </c>
      <c r="T814" t="s">
        <v>10366</v>
      </c>
      <c r="U814" t="s">
        <v>10367</v>
      </c>
      <c r="V814" t="s">
        <v>10368</v>
      </c>
      <c r="Z814">
        <v>112.7379299</v>
      </c>
      <c r="AA814">
        <v>-7.2776434999999999</v>
      </c>
      <c r="AB814" t="s">
        <v>10369</v>
      </c>
      <c r="AC814" t="s">
        <v>235</v>
      </c>
      <c r="AL814" t="s">
        <v>217</v>
      </c>
      <c r="AM814" t="s">
        <v>10370</v>
      </c>
      <c r="AN814" t="s">
        <v>6</v>
      </c>
      <c r="AO814" t="s">
        <v>10151</v>
      </c>
      <c r="AP814" s="57">
        <v>46316.458333333336</v>
      </c>
      <c r="AR814" t="s">
        <v>18</v>
      </c>
      <c r="AS814" t="s">
        <v>1912</v>
      </c>
      <c r="AT814" t="s">
        <v>220</v>
      </c>
      <c r="AV814" t="s">
        <v>226</v>
      </c>
      <c r="AW814" t="s">
        <v>1814</v>
      </c>
      <c r="AX814" t="s">
        <v>222</v>
      </c>
      <c r="BA814" s="57">
        <v>46316.458333333336</v>
      </c>
      <c r="BB814" t="s">
        <v>10370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SURABAYA UTARA</v>
      </c>
    </row>
    <row r="815" spans="1:61">
      <c r="A815">
        <v>814</v>
      </c>
      <c r="B815">
        <v>1002620590</v>
      </c>
      <c r="C815">
        <v>3</v>
      </c>
      <c r="D815" t="s">
        <v>55</v>
      </c>
      <c r="E815">
        <v>5</v>
      </c>
      <c r="F815" t="s">
        <v>305</v>
      </c>
      <c r="G815" t="s">
        <v>128</v>
      </c>
      <c r="H815" t="s">
        <v>416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46297.735173611109</v>
      </c>
      <c r="P815" s="57">
        <v>46298.52134259259</v>
      </c>
      <c r="Q815">
        <v>69403359</v>
      </c>
      <c r="S815">
        <v>152301272666</v>
      </c>
      <c r="T815" t="s">
        <v>1907</v>
      </c>
      <c r="U815" t="s">
        <v>1908</v>
      </c>
      <c r="V815" t="s">
        <v>1909</v>
      </c>
      <c r="Z815">
        <v>112.71367600000001</v>
      </c>
      <c r="AA815">
        <v>-7.2886765999999996</v>
      </c>
      <c r="AB815" t="s">
        <v>1910</v>
      </c>
      <c r="AC815" t="s">
        <v>235</v>
      </c>
      <c r="AL815" t="s">
        <v>217</v>
      </c>
      <c r="AM815" t="s">
        <v>1911</v>
      </c>
      <c r="AN815" t="s">
        <v>6</v>
      </c>
      <c r="AO815" s="57">
        <v>46063.736041666663</v>
      </c>
      <c r="AP815" s="57">
        <v>46298.625</v>
      </c>
      <c r="AR815" t="s">
        <v>218</v>
      </c>
      <c r="AS815" t="s">
        <v>1912</v>
      </c>
      <c r="AT815" t="s">
        <v>230</v>
      </c>
      <c r="AU815">
        <v>20261003</v>
      </c>
      <c r="AV815" t="s">
        <v>221</v>
      </c>
      <c r="AW815" t="s">
        <v>883</v>
      </c>
      <c r="AX815" t="s">
        <v>222</v>
      </c>
      <c r="BA815" s="57">
        <v>46298.625</v>
      </c>
      <c r="BB815" t="s">
        <v>1911</v>
      </c>
      <c r="BC815">
        <v>2026</v>
      </c>
      <c r="BD815">
        <v>10</v>
      </c>
      <c r="BE815">
        <v>3</v>
      </c>
      <c r="BF815" s="6">
        <f t="shared" si="36"/>
        <v>46298</v>
      </c>
      <c r="BG815">
        <f t="shared" si="37"/>
        <v>-0.625</v>
      </c>
      <c r="BH815" t="str">
        <f t="shared" si="38"/>
        <v>COMPLY</v>
      </c>
      <c r="BI815" t="str">
        <f>VLOOKUP(H815,Sheet2!$A$1:$B$270,2,FALSE)</f>
        <v>SURABAYA UTARA</v>
      </c>
    </row>
    <row r="816" spans="1:61">
      <c r="A816">
        <v>815</v>
      </c>
      <c r="B816">
        <v>1002624137</v>
      </c>
      <c r="C816">
        <v>3</v>
      </c>
      <c r="D816" t="s">
        <v>55</v>
      </c>
      <c r="E816">
        <v>5</v>
      </c>
      <c r="F816" t="s">
        <v>305</v>
      </c>
      <c r="G816" t="s">
        <v>128</v>
      </c>
      <c r="H816" t="s">
        <v>416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46301.507395833331</v>
      </c>
      <c r="P816" s="57">
        <v>46302.55704861111</v>
      </c>
      <c r="Q816">
        <v>69404944</v>
      </c>
      <c r="S816">
        <v>152301272855</v>
      </c>
      <c r="T816" t="s">
        <v>3325</v>
      </c>
      <c r="U816" t="s">
        <v>3330</v>
      </c>
      <c r="V816" t="s">
        <v>3331</v>
      </c>
      <c r="Z816">
        <v>112.71006250000001</v>
      </c>
      <c r="AA816">
        <v>-7.2940624999999999</v>
      </c>
      <c r="AB816" t="s">
        <v>3332</v>
      </c>
      <c r="AC816" t="s">
        <v>235</v>
      </c>
      <c r="AL816" t="s">
        <v>217</v>
      </c>
      <c r="AM816" t="s">
        <v>3333</v>
      </c>
      <c r="AN816" t="s">
        <v>6</v>
      </c>
      <c r="AO816" s="57">
        <v>46183.517812500002</v>
      </c>
      <c r="AP816" s="57">
        <v>46302.458333333336</v>
      </c>
      <c r="AR816" t="s">
        <v>218</v>
      </c>
      <c r="AS816" t="s">
        <v>1912</v>
      </c>
      <c r="AT816" t="s">
        <v>230</v>
      </c>
      <c r="AU816">
        <v>20261007</v>
      </c>
      <c r="AV816" t="s">
        <v>221</v>
      </c>
      <c r="AW816" t="s">
        <v>880</v>
      </c>
      <c r="AX816" t="s">
        <v>222</v>
      </c>
      <c r="BA816" s="57">
        <v>46302.458333333336</v>
      </c>
      <c r="BB816" t="s">
        <v>3333</v>
      </c>
      <c r="BC816">
        <v>2026</v>
      </c>
      <c r="BD816">
        <v>10</v>
      </c>
      <c r="BE816">
        <v>7</v>
      </c>
      <c r="BF816" s="6">
        <f t="shared" si="36"/>
        <v>46302</v>
      </c>
      <c r="BG816">
        <f t="shared" si="37"/>
        <v>-0.45833333333575865</v>
      </c>
      <c r="BH816" t="str">
        <f t="shared" si="38"/>
        <v>COMPLY</v>
      </c>
      <c r="BI816" t="str">
        <f>VLOOKUP(H816,Sheet2!$A$1:$B$270,2,FALSE)</f>
        <v>SURABAYA UTARA</v>
      </c>
    </row>
    <row r="817" spans="1:61">
      <c r="A817">
        <v>816</v>
      </c>
      <c r="B817">
        <v>1002631920</v>
      </c>
      <c r="C817">
        <v>3</v>
      </c>
      <c r="D817" t="s">
        <v>55</v>
      </c>
      <c r="E817">
        <v>5</v>
      </c>
      <c r="F817" t="s">
        <v>305</v>
      </c>
      <c r="G817" t="s">
        <v>128</v>
      </c>
      <c r="H817" t="s">
        <v>416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46307.349756944444</v>
      </c>
      <c r="P817" s="57">
        <v>46307.68953703704</v>
      </c>
      <c r="Q817">
        <v>69408311</v>
      </c>
      <c r="S817">
        <v>152301272886</v>
      </c>
      <c r="T817" t="s">
        <v>6038</v>
      </c>
      <c r="U817" t="s">
        <v>6039</v>
      </c>
      <c r="V817" t="s">
        <v>6040</v>
      </c>
      <c r="Z817">
        <v>112.7135306</v>
      </c>
      <c r="AA817">
        <v>-7.2847089</v>
      </c>
      <c r="AB817" t="s">
        <v>6041</v>
      </c>
      <c r="AC817" t="s">
        <v>216</v>
      </c>
      <c r="AL817" t="s">
        <v>217</v>
      </c>
      <c r="AM817" t="s">
        <v>6042</v>
      </c>
      <c r="AN817" t="s">
        <v>6</v>
      </c>
      <c r="AO817" s="57">
        <v>46366.350844907407</v>
      </c>
      <c r="AP817" s="57">
        <v>46308.333333333336</v>
      </c>
      <c r="AR817" t="s">
        <v>218</v>
      </c>
      <c r="AS817" t="s">
        <v>1912</v>
      </c>
      <c r="AT817" t="s">
        <v>230</v>
      </c>
      <c r="AU817">
        <v>20261012</v>
      </c>
      <c r="AV817" t="s">
        <v>221</v>
      </c>
      <c r="AW817" t="s">
        <v>881</v>
      </c>
      <c r="AX817" t="s">
        <v>222</v>
      </c>
      <c r="BA817" s="57">
        <v>46308.333333333336</v>
      </c>
      <c r="BB817" t="s">
        <v>6042</v>
      </c>
      <c r="BC817">
        <v>2026</v>
      </c>
      <c r="BD817">
        <v>10</v>
      </c>
      <c r="BE817">
        <v>12</v>
      </c>
      <c r="BF817" s="6">
        <f t="shared" si="36"/>
        <v>46307</v>
      </c>
      <c r="BG817">
        <f t="shared" si="37"/>
        <v>-1.3333333333357587</v>
      </c>
      <c r="BH817" t="str">
        <f t="shared" si="38"/>
        <v>COMPLY</v>
      </c>
      <c r="BI817" t="str">
        <f>VLOOKUP(H817,Sheet2!$A$1:$B$270,2,FALSE)</f>
        <v>SURABAYA UTARA</v>
      </c>
    </row>
    <row r="818" spans="1:61">
      <c r="A818">
        <v>817</v>
      </c>
      <c r="B818">
        <v>1002641289</v>
      </c>
      <c r="C818">
        <v>3</v>
      </c>
      <c r="D818" t="s">
        <v>55</v>
      </c>
      <c r="E818">
        <v>5</v>
      </c>
      <c r="F818" t="s">
        <v>305</v>
      </c>
      <c r="G818" t="s">
        <v>128</v>
      </c>
      <c r="H818" t="s">
        <v>416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46312.49560185185</v>
      </c>
      <c r="P818" s="57">
        <v>46312.740081018521</v>
      </c>
      <c r="Q818">
        <v>69412004</v>
      </c>
      <c r="S818">
        <v>152301272962</v>
      </c>
      <c r="T818" t="s">
        <v>8580</v>
      </c>
      <c r="U818" t="s">
        <v>8581</v>
      </c>
      <c r="V818" t="s">
        <v>8582</v>
      </c>
      <c r="Z818">
        <v>112.715716</v>
      </c>
      <c r="AA818">
        <v>-7.2726980000000001</v>
      </c>
      <c r="AB818" t="s">
        <v>8583</v>
      </c>
      <c r="AC818" t="s">
        <v>235</v>
      </c>
      <c r="AL818" t="s">
        <v>217</v>
      </c>
      <c r="AM818" t="s">
        <v>8584</v>
      </c>
      <c r="AN818" t="s">
        <v>6</v>
      </c>
      <c r="AO818" t="s">
        <v>8585</v>
      </c>
      <c r="AP818" s="57">
        <v>46313.333333333336</v>
      </c>
      <c r="AR818" t="s">
        <v>218</v>
      </c>
      <c r="AS818" t="s">
        <v>1912</v>
      </c>
      <c r="AT818" t="s">
        <v>230</v>
      </c>
      <c r="AU818">
        <v>20261017</v>
      </c>
      <c r="AV818" t="s">
        <v>221</v>
      </c>
      <c r="AW818" t="s">
        <v>875</v>
      </c>
      <c r="AX818" t="s">
        <v>222</v>
      </c>
      <c r="BA818" s="57">
        <v>46313.333333333336</v>
      </c>
      <c r="BB818" t="s">
        <v>8584</v>
      </c>
      <c r="BC818">
        <v>2026</v>
      </c>
      <c r="BD818">
        <v>10</v>
      </c>
      <c r="BE818">
        <v>17</v>
      </c>
      <c r="BF818" s="6">
        <f t="shared" si="36"/>
        <v>46312</v>
      </c>
      <c r="BG818">
        <f t="shared" si="37"/>
        <v>-1.3333333333357587</v>
      </c>
      <c r="BH818" t="str">
        <f t="shared" si="38"/>
        <v>COMPLY</v>
      </c>
      <c r="BI818" t="str">
        <f>VLOOKUP(H818,Sheet2!$A$1:$B$270,2,FALSE)</f>
        <v>SURABAYA UTARA</v>
      </c>
    </row>
    <row r="819" spans="1:61">
      <c r="A819">
        <v>818</v>
      </c>
      <c r="B819">
        <v>1002643599</v>
      </c>
      <c r="C819">
        <v>3</v>
      </c>
      <c r="D819" t="s">
        <v>55</v>
      </c>
      <c r="E819">
        <v>5</v>
      </c>
      <c r="F819" t="s">
        <v>305</v>
      </c>
      <c r="G819" t="s">
        <v>128</v>
      </c>
      <c r="H819" t="s">
        <v>416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46314.626840277779</v>
      </c>
      <c r="P819" s="57">
        <v>46315.686944444446</v>
      </c>
      <c r="Q819">
        <v>69413091</v>
      </c>
      <c r="S819">
        <v>152301272989</v>
      </c>
      <c r="T819" t="s">
        <v>9642</v>
      </c>
      <c r="U819" t="s">
        <v>9643</v>
      </c>
      <c r="V819" t="s">
        <v>9644</v>
      </c>
      <c r="Z819">
        <v>112.7241604</v>
      </c>
      <c r="AA819">
        <v>-7.2919285</v>
      </c>
      <c r="AB819" t="s">
        <v>9645</v>
      </c>
      <c r="AC819" t="s">
        <v>216</v>
      </c>
      <c r="AL819" t="s">
        <v>217</v>
      </c>
      <c r="AM819" t="s">
        <v>9458</v>
      </c>
      <c r="AN819" t="s">
        <v>6</v>
      </c>
      <c r="AO819" t="s">
        <v>9539</v>
      </c>
      <c r="AP819" s="57">
        <v>46315.458333333336</v>
      </c>
      <c r="AR819" t="s">
        <v>218</v>
      </c>
      <c r="AS819" t="s">
        <v>1912</v>
      </c>
      <c r="AT819" t="s">
        <v>230</v>
      </c>
      <c r="AU819">
        <v>20261020</v>
      </c>
      <c r="AV819" t="s">
        <v>221</v>
      </c>
      <c r="AW819" t="s">
        <v>875</v>
      </c>
      <c r="AX819" t="s">
        <v>222</v>
      </c>
      <c r="BA819" s="57">
        <v>46315.458333333336</v>
      </c>
      <c r="BB819" t="s">
        <v>9458</v>
      </c>
      <c r="BC819">
        <v>2026</v>
      </c>
      <c r="BD819">
        <v>10</v>
      </c>
      <c r="BE819">
        <v>20</v>
      </c>
      <c r="BF819" s="6">
        <f t="shared" si="36"/>
        <v>46315</v>
      </c>
      <c r="BG819">
        <f t="shared" si="37"/>
        <v>-0.45833333333575865</v>
      </c>
      <c r="BH819" t="str">
        <f t="shared" si="38"/>
        <v>COMPLY</v>
      </c>
      <c r="BI819" t="str">
        <f>VLOOKUP(H819,Sheet2!$A$1:$B$270,2,FALSE)</f>
        <v>SURABAYA UTARA</v>
      </c>
    </row>
    <row r="820" spans="1:61">
      <c r="A820">
        <v>819</v>
      </c>
      <c r="B820">
        <v>1002628703</v>
      </c>
      <c r="C820">
        <v>3</v>
      </c>
      <c r="D820" t="s">
        <v>55</v>
      </c>
      <c r="E820">
        <v>5</v>
      </c>
      <c r="F820" t="s">
        <v>305</v>
      </c>
      <c r="G820" t="s">
        <v>128</v>
      </c>
      <c r="H820" t="s">
        <v>416</v>
      </c>
      <c r="I820" t="s">
        <v>212</v>
      </c>
      <c r="J820" t="s">
        <v>213</v>
      </c>
      <c r="K820" t="s">
        <v>149</v>
      </c>
      <c r="L820" t="s">
        <v>214</v>
      </c>
      <c r="M820" t="s">
        <v>279</v>
      </c>
      <c r="N820" t="s">
        <v>215</v>
      </c>
      <c r="O820" s="57">
        <v>46304.303865740738</v>
      </c>
      <c r="P820" s="57">
        <v>46304.858946759261</v>
      </c>
      <c r="Q820">
        <v>69406931</v>
      </c>
      <c r="S820">
        <v>152301272877</v>
      </c>
      <c r="T820" t="s">
        <v>5221</v>
      </c>
      <c r="U820" t="s">
        <v>5222</v>
      </c>
      <c r="V820" t="s">
        <v>5223</v>
      </c>
      <c r="Z820">
        <v>112.7183271</v>
      </c>
      <c r="AA820">
        <v>-7.2948085999999996</v>
      </c>
      <c r="AB820" t="s">
        <v>5224</v>
      </c>
      <c r="AC820" t="s">
        <v>216</v>
      </c>
      <c r="AL820" t="s">
        <v>217</v>
      </c>
      <c r="AM820" t="s">
        <v>4967</v>
      </c>
      <c r="AN820" t="s">
        <v>6</v>
      </c>
      <c r="AO820" s="57">
        <v>46275.320092592592</v>
      </c>
      <c r="AP820" s="57">
        <v>46305.333333333336</v>
      </c>
      <c r="AR820" t="s">
        <v>239</v>
      </c>
      <c r="AS820" t="s">
        <v>1912</v>
      </c>
      <c r="AT820" t="s">
        <v>230</v>
      </c>
      <c r="AV820" t="s">
        <v>799</v>
      </c>
      <c r="AW820" t="s">
        <v>880</v>
      </c>
      <c r="AX820" t="s">
        <v>222</v>
      </c>
      <c r="BA820" s="57">
        <v>46305.333333333336</v>
      </c>
      <c r="BB820" t="s">
        <v>4967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SURABAYA UTARA</v>
      </c>
    </row>
    <row r="821" spans="1:61">
      <c r="A821">
        <v>820</v>
      </c>
      <c r="B821">
        <v>1002624625</v>
      </c>
      <c r="C821">
        <v>3</v>
      </c>
      <c r="D821" t="s">
        <v>55</v>
      </c>
      <c r="E821">
        <v>5</v>
      </c>
      <c r="F821" t="s">
        <v>305</v>
      </c>
      <c r="G821" t="s">
        <v>126</v>
      </c>
      <c r="H821" t="s">
        <v>306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46301.616643518515</v>
      </c>
      <c r="P821" s="57">
        <v>46301.662685185183</v>
      </c>
      <c r="Q821">
        <v>69398904</v>
      </c>
      <c r="S821">
        <v>152320246616</v>
      </c>
      <c r="T821" t="s">
        <v>3334</v>
      </c>
      <c r="U821" t="s">
        <v>3335</v>
      </c>
      <c r="V821" t="s">
        <v>3336</v>
      </c>
      <c r="Z821">
        <v>112.76</v>
      </c>
      <c r="AA821">
        <v>-7.2850000000000001</v>
      </c>
      <c r="AB821" t="s">
        <v>3337</v>
      </c>
      <c r="AC821" t="s">
        <v>229</v>
      </c>
      <c r="AL821" t="s">
        <v>217</v>
      </c>
      <c r="AM821" t="s">
        <v>3338</v>
      </c>
      <c r="AN821" t="s">
        <v>6</v>
      </c>
      <c r="AO821" s="57">
        <v>46183.621979166666</v>
      </c>
      <c r="AR821" t="s">
        <v>218</v>
      </c>
      <c r="AS821" t="s">
        <v>1912</v>
      </c>
      <c r="AT821" t="s">
        <v>230</v>
      </c>
      <c r="AU821">
        <v>20261006</v>
      </c>
      <c r="AV821" t="s">
        <v>221</v>
      </c>
      <c r="AW821" t="s">
        <v>540</v>
      </c>
      <c r="AX821" t="s">
        <v>222</v>
      </c>
      <c r="BA821" s="57">
        <v>46301.291666666664</v>
      </c>
      <c r="BB821" t="s">
        <v>3338</v>
      </c>
      <c r="BC821">
        <v>2026</v>
      </c>
      <c r="BD821">
        <v>10</v>
      </c>
      <c r="BE821">
        <v>6</v>
      </c>
      <c r="BF821" s="6">
        <f t="shared" si="36"/>
        <v>46301</v>
      </c>
      <c r="BG821">
        <f t="shared" si="37"/>
        <v>-0.29166666666424135</v>
      </c>
      <c r="BH821" t="str">
        <f t="shared" si="38"/>
        <v>COMPLY</v>
      </c>
      <c r="BI821" t="str">
        <f>VLOOKUP(H821,Sheet2!$A$1:$B$270,2,FALSE)</f>
        <v>SURABAYA SELATAN</v>
      </c>
    </row>
    <row r="822" spans="1:61">
      <c r="A822">
        <v>821</v>
      </c>
      <c r="B822">
        <v>1002638781</v>
      </c>
      <c r="C822">
        <v>3</v>
      </c>
      <c r="D822" t="s">
        <v>55</v>
      </c>
      <c r="E822">
        <v>5</v>
      </c>
      <c r="F822" t="s">
        <v>305</v>
      </c>
      <c r="G822" t="s">
        <v>126</v>
      </c>
      <c r="H822" t="s">
        <v>306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46310.616435185184</v>
      </c>
      <c r="P822" s="57">
        <v>46311.610277777778</v>
      </c>
      <c r="Q822">
        <v>69410937</v>
      </c>
      <c r="S822">
        <v>152320246699</v>
      </c>
      <c r="T822" t="s">
        <v>7619</v>
      </c>
      <c r="U822" t="s">
        <v>7620</v>
      </c>
      <c r="V822" t="s">
        <v>7621</v>
      </c>
      <c r="Z822">
        <v>112.7612599</v>
      </c>
      <c r="AA822">
        <v>-7.2871069999999998</v>
      </c>
      <c r="AB822" t="s">
        <v>7622</v>
      </c>
      <c r="AC822" t="s">
        <v>216</v>
      </c>
      <c r="AL822" t="s">
        <v>217</v>
      </c>
      <c r="AM822" t="s">
        <v>7623</v>
      </c>
      <c r="AN822" t="s">
        <v>6</v>
      </c>
      <c r="AO822" t="s">
        <v>7624</v>
      </c>
      <c r="AP822" s="57">
        <v>46314.333333333336</v>
      </c>
      <c r="AR822" t="s">
        <v>218</v>
      </c>
      <c r="AS822" t="s">
        <v>1912</v>
      </c>
      <c r="AT822" t="s">
        <v>230</v>
      </c>
      <c r="AU822">
        <v>20261016</v>
      </c>
      <c r="AV822" t="s">
        <v>221</v>
      </c>
      <c r="AW822" t="s">
        <v>877</v>
      </c>
      <c r="AX822" t="s">
        <v>222</v>
      </c>
      <c r="BA822" s="57">
        <v>46314.333333333336</v>
      </c>
      <c r="BB822" t="s">
        <v>7623</v>
      </c>
      <c r="BC822">
        <v>2026</v>
      </c>
      <c r="BD822">
        <v>10</v>
      </c>
      <c r="BE822">
        <v>16</v>
      </c>
      <c r="BF822" s="6">
        <f t="shared" si="36"/>
        <v>46311</v>
      </c>
      <c r="BG822">
        <f t="shared" si="37"/>
        <v>-3.3333333333357587</v>
      </c>
      <c r="BH822" t="str">
        <f t="shared" si="38"/>
        <v>COMPLY</v>
      </c>
      <c r="BI822" t="str">
        <f>VLOOKUP(H822,Sheet2!$A$1:$B$270,2,FALSE)</f>
        <v>SURABAYA SELATAN</v>
      </c>
    </row>
    <row r="823" spans="1:61">
      <c r="A823">
        <v>822</v>
      </c>
      <c r="B823">
        <v>1002622595</v>
      </c>
      <c r="C823">
        <v>3</v>
      </c>
      <c r="D823" t="s">
        <v>55</v>
      </c>
      <c r="E823">
        <v>5</v>
      </c>
      <c r="F823" t="s">
        <v>260</v>
      </c>
      <c r="G823" t="s">
        <v>128</v>
      </c>
      <c r="H823" t="s">
        <v>269</v>
      </c>
      <c r="I823" t="s">
        <v>212</v>
      </c>
      <c r="J823" t="s">
        <v>213</v>
      </c>
      <c r="K823" t="s">
        <v>149</v>
      </c>
      <c r="L823" t="s">
        <v>826</v>
      </c>
      <c r="M823" t="s">
        <v>1400</v>
      </c>
      <c r="N823" t="s">
        <v>215</v>
      </c>
      <c r="O823" s="57">
        <v>46300.588645833333</v>
      </c>
      <c r="P823" s="57">
        <v>46302.6715625</v>
      </c>
      <c r="Q823">
        <v>69404395</v>
      </c>
      <c r="R823">
        <v>3135924134</v>
      </c>
      <c r="S823">
        <v>152418251271</v>
      </c>
      <c r="T823" t="s">
        <v>2732</v>
      </c>
      <c r="U823" t="s">
        <v>2733</v>
      </c>
      <c r="V823" t="s">
        <v>2734</v>
      </c>
      <c r="Z823">
        <v>112.671926</v>
      </c>
      <c r="AA823">
        <v>-7.2563069999999996</v>
      </c>
      <c r="AB823" t="s">
        <v>2735</v>
      </c>
      <c r="AC823" t="s">
        <v>235</v>
      </c>
      <c r="AL823" t="s">
        <v>217</v>
      </c>
      <c r="AM823" t="s">
        <v>2736</v>
      </c>
      <c r="AN823" t="s">
        <v>6</v>
      </c>
      <c r="AO823" s="57">
        <v>46152.601203703707</v>
      </c>
      <c r="AP823" s="57">
        <v>46301.625</v>
      </c>
      <c r="AR823" t="s">
        <v>14</v>
      </c>
      <c r="AS823" t="s">
        <v>270</v>
      </c>
      <c r="AT823" t="s">
        <v>230</v>
      </c>
      <c r="AV823" t="s">
        <v>4021</v>
      </c>
      <c r="AW823" t="s">
        <v>868</v>
      </c>
      <c r="AX823" t="s">
        <v>222</v>
      </c>
      <c r="BA823" s="57">
        <v>46301.625</v>
      </c>
      <c r="BB823" t="s">
        <v>2736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SURABAYA UTARA</v>
      </c>
    </row>
    <row r="824" spans="1:61">
      <c r="A824">
        <v>823</v>
      </c>
      <c r="B824">
        <v>1002622546</v>
      </c>
      <c r="C824">
        <v>3</v>
      </c>
      <c r="D824" t="s">
        <v>55</v>
      </c>
      <c r="E824">
        <v>5</v>
      </c>
      <c r="F824" t="s">
        <v>260</v>
      </c>
      <c r="G824" t="s">
        <v>128</v>
      </c>
      <c r="H824" t="s">
        <v>269</v>
      </c>
      <c r="I824" t="s">
        <v>212</v>
      </c>
      <c r="J824" t="s">
        <v>213</v>
      </c>
      <c r="K824" t="s">
        <v>149</v>
      </c>
      <c r="L824" t="s">
        <v>214</v>
      </c>
      <c r="M824" t="s">
        <v>1400</v>
      </c>
      <c r="N824" t="s">
        <v>215</v>
      </c>
      <c r="O824" s="57">
        <v>46300.582407407404</v>
      </c>
      <c r="P824" s="57">
        <v>46302.679143518515</v>
      </c>
      <c r="Q824">
        <v>69404407</v>
      </c>
      <c r="S824">
        <v>152418904752</v>
      </c>
      <c r="T824" t="s">
        <v>2732</v>
      </c>
      <c r="U824" t="s">
        <v>2733</v>
      </c>
      <c r="V824" t="s">
        <v>2737</v>
      </c>
      <c r="Z824">
        <v>112.671926</v>
      </c>
      <c r="AA824">
        <v>-7.2563069999999996</v>
      </c>
      <c r="AB824" t="s">
        <v>2738</v>
      </c>
      <c r="AC824" t="s">
        <v>235</v>
      </c>
      <c r="AL824" t="s">
        <v>217</v>
      </c>
      <c r="AM824" t="s">
        <v>2739</v>
      </c>
      <c r="AN824" t="s">
        <v>6</v>
      </c>
      <c r="AO824" s="57">
        <v>46152.601203703707</v>
      </c>
      <c r="AP824" s="57">
        <v>46301.625</v>
      </c>
      <c r="AR824" t="s">
        <v>14</v>
      </c>
      <c r="AS824" t="s">
        <v>270</v>
      </c>
      <c r="AT824" t="s">
        <v>230</v>
      </c>
      <c r="AV824" t="s">
        <v>4022</v>
      </c>
      <c r="AW824" t="s">
        <v>879</v>
      </c>
      <c r="AX824" t="s">
        <v>222</v>
      </c>
      <c r="BA824" s="57">
        <v>46301.625</v>
      </c>
      <c r="BB824" t="s">
        <v>2739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SURABAYA UTARA</v>
      </c>
    </row>
    <row r="825" spans="1:61">
      <c r="A825">
        <v>824</v>
      </c>
      <c r="B825">
        <v>1002624121</v>
      </c>
      <c r="C825">
        <v>3</v>
      </c>
      <c r="D825" t="s">
        <v>55</v>
      </c>
      <c r="E825">
        <v>5</v>
      </c>
      <c r="F825" t="s">
        <v>260</v>
      </c>
      <c r="G825" t="s">
        <v>128</v>
      </c>
      <c r="H825" t="s">
        <v>269</v>
      </c>
      <c r="I825" t="s">
        <v>212</v>
      </c>
      <c r="J825" t="s">
        <v>213</v>
      </c>
      <c r="K825" t="s">
        <v>149</v>
      </c>
      <c r="L825" t="s">
        <v>214</v>
      </c>
      <c r="M825" t="s">
        <v>1400</v>
      </c>
      <c r="N825" t="s">
        <v>215</v>
      </c>
      <c r="O825" s="57">
        <v>46301.501099537039</v>
      </c>
      <c r="P825" s="57">
        <v>46302.606377314813</v>
      </c>
      <c r="Q825">
        <v>69404958</v>
      </c>
      <c r="S825">
        <v>152418251446</v>
      </c>
      <c r="T825" t="s">
        <v>3325</v>
      </c>
      <c r="U825" t="s">
        <v>3339</v>
      </c>
      <c r="V825" t="s">
        <v>3340</v>
      </c>
      <c r="Z825">
        <v>112.6944362</v>
      </c>
      <c r="AA825">
        <v>-7.2624921999999996</v>
      </c>
      <c r="AB825" t="s">
        <v>3341</v>
      </c>
      <c r="AC825" t="s">
        <v>235</v>
      </c>
      <c r="AL825" t="s">
        <v>217</v>
      </c>
      <c r="AM825" t="s">
        <v>3342</v>
      </c>
      <c r="AN825" t="s">
        <v>6</v>
      </c>
      <c r="AO825" s="57">
        <v>46183.517812500002</v>
      </c>
      <c r="AP825" s="57">
        <v>46303.333333333336</v>
      </c>
      <c r="AR825" t="s">
        <v>14</v>
      </c>
      <c r="AS825" t="s">
        <v>270</v>
      </c>
      <c r="AT825" t="s">
        <v>230</v>
      </c>
      <c r="AV825" t="s">
        <v>4023</v>
      </c>
      <c r="AW825" t="s">
        <v>880</v>
      </c>
      <c r="AX825" t="s">
        <v>222</v>
      </c>
      <c r="BA825" s="57">
        <v>46303.333333333336</v>
      </c>
      <c r="BB825" t="s">
        <v>3342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SURABAYA UTARA</v>
      </c>
    </row>
    <row r="826" spans="1:61">
      <c r="A826">
        <v>825</v>
      </c>
      <c r="B826">
        <v>1002619653</v>
      </c>
      <c r="C826">
        <v>3</v>
      </c>
      <c r="D826" t="s">
        <v>55</v>
      </c>
      <c r="E826">
        <v>5</v>
      </c>
      <c r="F826" t="s">
        <v>260</v>
      </c>
      <c r="G826" t="s">
        <v>128</v>
      </c>
      <c r="H826" t="s">
        <v>269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46297.517812500002</v>
      </c>
      <c r="P826" s="57">
        <v>46298.754282407404</v>
      </c>
      <c r="Q826">
        <v>69403003</v>
      </c>
      <c r="S826">
        <v>152418250917</v>
      </c>
      <c r="T826" t="s">
        <v>1913</v>
      </c>
      <c r="U826" t="s">
        <v>1914</v>
      </c>
      <c r="V826" t="s">
        <v>1915</v>
      </c>
      <c r="Z826">
        <v>112.693361</v>
      </c>
      <c r="AA826">
        <v>-7.255833</v>
      </c>
      <c r="AB826" t="s">
        <v>1916</v>
      </c>
      <c r="AC826" t="s">
        <v>235</v>
      </c>
      <c r="AL826" t="s">
        <v>217</v>
      </c>
      <c r="AM826" t="s">
        <v>1917</v>
      </c>
      <c r="AN826" t="s">
        <v>6</v>
      </c>
      <c r="AO826" s="57">
        <v>46063.538553240738</v>
      </c>
      <c r="AP826" s="57">
        <v>46299.458333333336</v>
      </c>
      <c r="AR826" t="s">
        <v>218</v>
      </c>
      <c r="AS826" t="s">
        <v>270</v>
      </c>
      <c r="AT826" t="s">
        <v>230</v>
      </c>
      <c r="AU826">
        <v>20261003</v>
      </c>
      <c r="AV826" t="s">
        <v>221</v>
      </c>
      <c r="AW826" t="s">
        <v>875</v>
      </c>
      <c r="AX826" t="s">
        <v>222</v>
      </c>
      <c r="BA826" s="57">
        <v>46299.458333333336</v>
      </c>
      <c r="BB826" t="s">
        <v>1917</v>
      </c>
      <c r="BC826">
        <v>2026</v>
      </c>
      <c r="BD826">
        <v>10</v>
      </c>
      <c r="BE826">
        <v>3</v>
      </c>
      <c r="BF826" s="6">
        <f t="shared" si="36"/>
        <v>46298</v>
      </c>
      <c r="BG826">
        <f t="shared" si="37"/>
        <v>-1.4583333333357587</v>
      </c>
      <c r="BH826" t="str">
        <f t="shared" si="38"/>
        <v>COMPLY</v>
      </c>
      <c r="BI826" t="str">
        <f>VLOOKUP(H826,Sheet2!$A$1:$B$270,2,FALSE)</f>
        <v>SURABAYA UTARA</v>
      </c>
    </row>
    <row r="827" spans="1:61">
      <c r="A827">
        <v>826</v>
      </c>
      <c r="B827">
        <v>1002630920</v>
      </c>
      <c r="C827">
        <v>3</v>
      </c>
      <c r="D827" t="s">
        <v>55</v>
      </c>
      <c r="E827">
        <v>5</v>
      </c>
      <c r="F827" t="s">
        <v>260</v>
      </c>
      <c r="G827" t="s">
        <v>128</v>
      </c>
      <c r="H827" t="s">
        <v>269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46305.562210648146</v>
      </c>
      <c r="P827" s="57">
        <v>46307.570937500001</v>
      </c>
      <c r="Q827">
        <v>69407894</v>
      </c>
      <c r="S827">
        <v>152418251988</v>
      </c>
      <c r="T827" t="s">
        <v>5225</v>
      </c>
      <c r="U827" t="s">
        <v>5226</v>
      </c>
      <c r="V827" t="s">
        <v>5227</v>
      </c>
      <c r="Z827">
        <v>112.687325</v>
      </c>
      <c r="AA827">
        <v>-7.2349569999999996</v>
      </c>
      <c r="AB827" t="s">
        <v>5228</v>
      </c>
      <c r="AC827" t="s">
        <v>235</v>
      </c>
      <c r="AL827" t="s">
        <v>217</v>
      </c>
      <c r="AM827" t="s">
        <v>5229</v>
      </c>
      <c r="AN827" t="s">
        <v>6</v>
      </c>
      <c r="AO827" s="57">
        <v>46305.570069444446</v>
      </c>
      <c r="AP827" s="57">
        <v>46306.625</v>
      </c>
      <c r="AR827" t="s">
        <v>218</v>
      </c>
      <c r="AS827" t="s">
        <v>270</v>
      </c>
      <c r="AT827" t="s">
        <v>230</v>
      </c>
      <c r="AU827">
        <v>20261012</v>
      </c>
      <c r="AV827" t="s">
        <v>221</v>
      </c>
      <c r="AW827" t="s">
        <v>883</v>
      </c>
      <c r="AX827" t="s">
        <v>222</v>
      </c>
      <c r="BA827" s="57">
        <v>46306.625</v>
      </c>
      <c r="BB827" t="s">
        <v>5229</v>
      </c>
      <c r="BC827">
        <v>2026</v>
      </c>
      <c r="BD827">
        <v>10</v>
      </c>
      <c r="BE827">
        <v>12</v>
      </c>
      <c r="BF827" s="6">
        <f t="shared" si="36"/>
        <v>46307</v>
      </c>
      <c r="BG827">
        <f t="shared" si="37"/>
        <v>0.375</v>
      </c>
      <c r="BH827" t="str">
        <f t="shared" si="38"/>
        <v>COMPLY</v>
      </c>
      <c r="BI827" t="str">
        <f>VLOOKUP(H827,Sheet2!$A$1:$B$270,2,FALSE)</f>
        <v>SURABAYA UTARA</v>
      </c>
    </row>
    <row r="828" spans="1:61">
      <c r="A828">
        <v>827</v>
      </c>
      <c r="B828">
        <v>1002638320</v>
      </c>
      <c r="C828">
        <v>3</v>
      </c>
      <c r="D828" t="s">
        <v>55</v>
      </c>
      <c r="E828">
        <v>5</v>
      </c>
      <c r="F828" t="s">
        <v>260</v>
      </c>
      <c r="G828" t="s">
        <v>128</v>
      </c>
      <c r="H828" t="s">
        <v>269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46310.505787037036</v>
      </c>
      <c r="P828" s="57">
        <v>46312.652083333334</v>
      </c>
      <c r="Q828">
        <v>69410750</v>
      </c>
      <c r="S828">
        <v>152418250568</v>
      </c>
      <c r="T828" t="s">
        <v>7625</v>
      </c>
      <c r="U828" t="s">
        <v>7626</v>
      </c>
      <c r="V828" t="s">
        <v>8586</v>
      </c>
      <c r="Z828">
        <v>112.6715062</v>
      </c>
      <c r="AA828">
        <v>-7.2288760999999999</v>
      </c>
      <c r="AB828" t="s">
        <v>7627</v>
      </c>
      <c r="AC828" t="s">
        <v>229</v>
      </c>
      <c r="AL828" t="s">
        <v>217</v>
      </c>
      <c r="AM828" t="s">
        <v>8587</v>
      </c>
      <c r="AN828" t="s">
        <v>6</v>
      </c>
      <c r="AO828" t="s">
        <v>7404</v>
      </c>
      <c r="AP828" s="57">
        <v>46313.458333333336</v>
      </c>
      <c r="AR828" t="s">
        <v>218</v>
      </c>
      <c r="AS828" t="s">
        <v>270</v>
      </c>
      <c r="AT828" t="s">
        <v>230</v>
      </c>
      <c r="AU828">
        <v>20261017</v>
      </c>
      <c r="AV828" t="s">
        <v>221</v>
      </c>
      <c r="AW828" t="s">
        <v>540</v>
      </c>
      <c r="AX828" t="s">
        <v>222</v>
      </c>
      <c r="BA828" s="57">
        <v>46313.458333333336</v>
      </c>
      <c r="BB828" t="s">
        <v>8587</v>
      </c>
      <c r="BC828">
        <v>2026</v>
      </c>
      <c r="BD828">
        <v>10</v>
      </c>
      <c r="BE828">
        <v>17</v>
      </c>
      <c r="BF828" s="6">
        <f t="shared" si="36"/>
        <v>46312</v>
      </c>
      <c r="BG828">
        <f t="shared" si="37"/>
        <v>-1.4583333333357587</v>
      </c>
      <c r="BH828" t="str">
        <f t="shared" si="38"/>
        <v>COMPLY</v>
      </c>
      <c r="BI828" t="str">
        <f>VLOOKUP(H828,Sheet2!$A$1:$B$270,2,FALSE)</f>
        <v>SURABAYA UTARA</v>
      </c>
    </row>
    <row r="829" spans="1:61">
      <c r="A829">
        <v>828</v>
      </c>
      <c r="B829">
        <v>1002639949</v>
      </c>
      <c r="C829">
        <v>3</v>
      </c>
      <c r="D829" t="s">
        <v>55</v>
      </c>
      <c r="E829">
        <v>5</v>
      </c>
      <c r="F829" t="s">
        <v>260</v>
      </c>
      <c r="G829" t="s">
        <v>128</v>
      </c>
      <c r="H829" t="s">
        <v>269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46311.481712962966</v>
      </c>
      <c r="P829" s="57">
        <v>46315.683113425926</v>
      </c>
      <c r="Q829">
        <v>69411374</v>
      </c>
      <c r="S829">
        <v>152418250746</v>
      </c>
      <c r="T829" t="s">
        <v>8588</v>
      </c>
      <c r="U829" t="s">
        <v>8589</v>
      </c>
      <c r="V829" t="s">
        <v>8590</v>
      </c>
      <c r="Z829">
        <v>112.683807</v>
      </c>
      <c r="AA829">
        <v>-7.2349119999999996</v>
      </c>
      <c r="AB829" t="s">
        <v>8591</v>
      </c>
      <c r="AC829" t="s">
        <v>235</v>
      </c>
      <c r="AL829" t="s">
        <v>217</v>
      </c>
      <c r="AM829" t="s">
        <v>8592</v>
      </c>
      <c r="AN829" t="s">
        <v>6</v>
      </c>
      <c r="AO829" t="s">
        <v>8095</v>
      </c>
      <c r="AP829" s="57">
        <v>46315.333333333336</v>
      </c>
      <c r="AR829" t="s">
        <v>218</v>
      </c>
      <c r="AS829" t="s">
        <v>270</v>
      </c>
      <c r="AT829" t="s">
        <v>230</v>
      </c>
      <c r="AU829">
        <v>20261020</v>
      </c>
      <c r="AV829" t="s">
        <v>221</v>
      </c>
      <c r="AW829" t="s">
        <v>877</v>
      </c>
      <c r="AX829" t="s">
        <v>222</v>
      </c>
      <c r="BA829" s="57">
        <v>46315.333333333336</v>
      </c>
      <c r="BB829" t="s">
        <v>8592</v>
      </c>
      <c r="BC829">
        <v>2026</v>
      </c>
      <c r="BD829">
        <v>10</v>
      </c>
      <c r="BE829">
        <v>20</v>
      </c>
      <c r="BF829" s="6">
        <f t="shared" si="36"/>
        <v>46315</v>
      </c>
      <c r="BG829">
        <f t="shared" si="37"/>
        <v>-0.33333333333575865</v>
      </c>
      <c r="BH829" t="str">
        <f t="shared" si="38"/>
        <v>COMPLY</v>
      </c>
      <c r="BI829" t="str">
        <f>VLOOKUP(H829,Sheet2!$A$1:$B$270,2,FALSE)</f>
        <v>SURABAYA UTARA</v>
      </c>
    </row>
    <row r="830" spans="1:61">
      <c r="A830">
        <v>829</v>
      </c>
      <c r="B830">
        <v>1002625509</v>
      </c>
      <c r="C830">
        <v>3</v>
      </c>
      <c r="D830" t="s">
        <v>55</v>
      </c>
      <c r="E830">
        <v>5</v>
      </c>
      <c r="F830" t="s">
        <v>260</v>
      </c>
      <c r="G830" t="s">
        <v>128</v>
      </c>
      <c r="H830" t="s">
        <v>269</v>
      </c>
      <c r="I830" t="s">
        <v>212</v>
      </c>
      <c r="J830" t="s">
        <v>213</v>
      </c>
      <c r="K830" t="s">
        <v>149</v>
      </c>
      <c r="L830" t="s">
        <v>214</v>
      </c>
      <c r="M830" t="s">
        <v>1625</v>
      </c>
      <c r="N830" t="s">
        <v>215</v>
      </c>
      <c r="O830" s="57">
        <v>46302.411585648151</v>
      </c>
      <c r="P830" s="57">
        <v>46305.909930555557</v>
      </c>
      <c r="Q830">
        <v>69405525</v>
      </c>
      <c r="S830">
        <v>152418251622</v>
      </c>
      <c r="T830" t="s">
        <v>4024</v>
      </c>
      <c r="U830" t="s">
        <v>4025</v>
      </c>
      <c r="V830" t="s">
        <v>4026</v>
      </c>
      <c r="Z830">
        <v>112.6633009</v>
      </c>
      <c r="AA830">
        <v>-7.2300964999999904</v>
      </c>
      <c r="AB830" t="s">
        <v>4027</v>
      </c>
      <c r="AC830" t="s">
        <v>235</v>
      </c>
      <c r="AL830" t="s">
        <v>217</v>
      </c>
      <c r="AM830" t="s">
        <v>4028</v>
      </c>
      <c r="AN830" t="s">
        <v>6</v>
      </c>
      <c r="AO830" s="57">
        <v>46213.413402777776</v>
      </c>
      <c r="AP830" s="57">
        <v>46306.333333333336</v>
      </c>
      <c r="AR830" t="s">
        <v>12</v>
      </c>
      <c r="AS830" t="s">
        <v>270</v>
      </c>
      <c r="AT830" t="s">
        <v>342</v>
      </c>
      <c r="AV830" t="s">
        <v>1626</v>
      </c>
      <c r="AW830" t="s">
        <v>4029</v>
      </c>
      <c r="AX830" t="s">
        <v>222</v>
      </c>
      <c r="AZ830" t="s">
        <v>1626</v>
      </c>
      <c r="BA830" s="57">
        <v>46306.333333333336</v>
      </c>
      <c r="BB830" t="s">
        <v>4028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SURABAYA UTARA</v>
      </c>
    </row>
    <row r="831" spans="1:61">
      <c r="A831">
        <v>830</v>
      </c>
      <c r="B831">
        <v>1002616819</v>
      </c>
      <c r="C831">
        <v>3</v>
      </c>
      <c r="D831" t="s">
        <v>55</v>
      </c>
      <c r="E831">
        <v>5</v>
      </c>
      <c r="F831" t="s">
        <v>260</v>
      </c>
      <c r="G831" t="s">
        <v>126</v>
      </c>
      <c r="H831" t="s">
        <v>261</v>
      </c>
      <c r="I831" t="s">
        <v>212</v>
      </c>
      <c r="J831" t="s">
        <v>213</v>
      </c>
      <c r="K831" t="s">
        <v>149</v>
      </c>
      <c r="L831" t="s">
        <v>214</v>
      </c>
      <c r="M831" t="s">
        <v>1400</v>
      </c>
      <c r="N831" t="s">
        <v>215</v>
      </c>
      <c r="O831" s="57">
        <v>46296.303865740738</v>
      </c>
      <c r="P831" s="57">
        <v>46297.56181712963</v>
      </c>
      <c r="Q831">
        <v>69401978</v>
      </c>
      <c r="S831">
        <v>152413168350</v>
      </c>
      <c r="T831" t="s">
        <v>1091</v>
      </c>
      <c r="U831" t="s">
        <v>1092</v>
      </c>
      <c r="V831" t="s">
        <v>1093</v>
      </c>
      <c r="Z831">
        <v>112.7381486</v>
      </c>
      <c r="AA831">
        <v>-7.2487031999999996</v>
      </c>
      <c r="AB831" t="s">
        <v>1094</v>
      </c>
      <c r="AC831" t="s">
        <v>235</v>
      </c>
      <c r="AL831" t="s">
        <v>217</v>
      </c>
      <c r="AM831" t="s">
        <v>1095</v>
      </c>
      <c r="AN831" t="s">
        <v>6</v>
      </c>
      <c r="AO831" s="57">
        <v>46032.319768518515</v>
      </c>
      <c r="AP831" s="57">
        <v>46297.333333333336</v>
      </c>
      <c r="AQ831" t="s">
        <v>841</v>
      </c>
      <c r="AR831" t="s">
        <v>14</v>
      </c>
      <c r="AS831" t="s">
        <v>561</v>
      </c>
      <c r="AT831" t="s">
        <v>342</v>
      </c>
      <c r="AV831" t="s">
        <v>1919</v>
      </c>
      <c r="AW831" t="s">
        <v>885</v>
      </c>
      <c r="AX831" t="s">
        <v>222</v>
      </c>
      <c r="BA831" s="57">
        <v>46297.333333333336</v>
      </c>
      <c r="BB831" t="s">
        <v>1095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SURABAYA SELATAN</v>
      </c>
    </row>
    <row r="832" spans="1:61">
      <c r="A832">
        <v>831</v>
      </c>
      <c r="B832">
        <v>1002625298</v>
      </c>
      <c r="C832">
        <v>3</v>
      </c>
      <c r="D832" t="s">
        <v>55</v>
      </c>
      <c r="E832">
        <v>5</v>
      </c>
      <c r="F832" t="s">
        <v>260</v>
      </c>
      <c r="G832" t="s">
        <v>126</v>
      </c>
      <c r="H832" t="s">
        <v>261</v>
      </c>
      <c r="I832" t="s">
        <v>212</v>
      </c>
      <c r="J832" t="s">
        <v>213</v>
      </c>
      <c r="K832" t="s">
        <v>149</v>
      </c>
      <c r="M832" t="s">
        <v>1400</v>
      </c>
      <c r="N832" t="s">
        <v>215</v>
      </c>
      <c r="O832" s="57">
        <v>46302.356261574074</v>
      </c>
      <c r="P832" s="57">
        <v>46310.745115740741</v>
      </c>
      <c r="Q832">
        <v>69405451</v>
      </c>
      <c r="S832">
        <v>152413168460</v>
      </c>
      <c r="T832" t="s">
        <v>4030</v>
      </c>
      <c r="U832" t="s">
        <v>4031</v>
      </c>
      <c r="V832" t="s">
        <v>4032</v>
      </c>
      <c r="Z832">
        <v>112.74216269999999</v>
      </c>
      <c r="AA832">
        <v>-7.2430228000000003</v>
      </c>
      <c r="AB832" t="s">
        <v>4033</v>
      </c>
      <c r="AC832" t="s">
        <v>225</v>
      </c>
      <c r="AL832" t="s">
        <v>217</v>
      </c>
      <c r="AM832" t="s">
        <v>4034</v>
      </c>
      <c r="AN832" t="s">
        <v>6</v>
      </c>
      <c r="AO832" s="57">
        <v>46213.392731481479</v>
      </c>
      <c r="AP832" s="57">
        <v>46305.333333333336</v>
      </c>
      <c r="AR832" t="s">
        <v>14</v>
      </c>
      <c r="AS832" t="s">
        <v>561</v>
      </c>
      <c r="AT832" t="s">
        <v>230</v>
      </c>
      <c r="AV832" t="s">
        <v>7633</v>
      </c>
      <c r="AW832" t="s">
        <v>540</v>
      </c>
      <c r="AX832" t="s">
        <v>222</v>
      </c>
      <c r="BA832" s="57">
        <v>46305.333333333336</v>
      </c>
      <c r="BB832" t="s">
        <v>4034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SURABAYA SELATAN</v>
      </c>
    </row>
    <row r="833" spans="1:61">
      <c r="A833">
        <v>832</v>
      </c>
      <c r="B833">
        <v>1002641896</v>
      </c>
      <c r="C833">
        <v>3</v>
      </c>
      <c r="D833" t="s">
        <v>55</v>
      </c>
      <c r="E833">
        <v>5</v>
      </c>
      <c r="F833" t="s">
        <v>260</v>
      </c>
      <c r="G833" t="s">
        <v>126</v>
      </c>
      <c r="H833" t="s">
        <v>261</v>
      </c>
      <c r="I833" t="s">
        <v>212</v>
      </c>
      <c r="J833" t="s">
        <v>213</v>
      </c>
      <c r="K833" t="s">
        <v>149</v>
      </c>
      <c r="L833" t="s">
        <v>214</v>
      </c>
      <c r="M833" t="s">
        <v>1400</v>
      </c>
      <c r="N833" t="s">
        <v>215</v>
      </c>
      <c r="O833" s="57">
        <v>46313.542754629627</v>
      </c>
      <c r="P833" s="57">
        <v>46315.554675925923</v>
      </c>
      <c r="Q833">
        <v>69412373</v>
      </c>
      <c r="S833">
        <v>152413168626</v>
      </c>
      <c r="T833" t="s">
        <v>8599</v>
      </c>
      <c r="U833" t="s">
        <v>8600</v>
      </c>
      <c r="V833" t="s">
        <v>8601</v>
      </c>
      <c r="Z833">
        <v>112.73765310645101</v>
      </c>
      <c r="AA833">
        <v>-7.2496954938752802</v>
      </c>
      <c r="AB833" t="s">
        <v>8602</v>
      </c>
      <c r="AC833" t="s">
        <v>216</v>
      </c>
      <c r="AL833" t="s">
        <v>217</v>
      </c>
      <c r="AM833" t="s">
        <v>8603</v>
      </c>
      <c r="AN833" t="s">
        <v>6</v>
      </c>
      <c r="AO833" t="s">
        <v>8604</v>
      </c>
      <c r="AP833" s="57">
        <v>46314.625</v>
      </c>
      <c r="AR833" t="s">
        <v>14</v>
      </c>
      <c r="AS833" t="s">
        <v>561</v>
      </c>
      <c r="AT833" t="s">
        <v>230</v>
      </c>
      <c r="AV833" t="s">
        <v>9646</v>
      </c>
      <c r="AW833" t="s">
        <v>875</v>
      </c>
      <c r="AX833" t="s">
        <v>222</v>
      </c>
      <c r="BA833" s="57">
        <v>46314.625</v>
      </c>
      <c r="BB833" t="s">
        <v>8603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SURABAYA SELATAN</v>
      </c>
    </row>
    <row r="834" spans="1:61">
      <c r="A834">
        <v>833</v>
      </c>
      <c r="B834">
        <v>1002618729</v>
      </c>
      <c r="C834">
        <v>3</v>
      </c>
      <c r="D834" t="s">
        <v>55</v>
      </c>
      <c r="E834">
        <v>5</v>
      </c>
      <c r="F834" t="s">
        <v>260</v>
      </c>
      <c r="G834" t="s">
        <v>126</v>
      </c>
      <c r="H834" t="s">
        <v>261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46296.728171296294</v>
      </c>
      <c r="P834" s="57">
        <v>46297.583483796298</v>
      </c>
      <c r="Q834">
        <v>69402647</v>
      </c>
      <c r="S834">
        <v>152413167912</v>
      </c>
      <c r="T834" t="s">
        <v>1087</v>
      </c>
      <c r="U834" t="s">
        <v>912</v>
      </c>
      <c r="V834" t="s">
        <v>1088</v>
      </c>
      <c r="Z834">
        <v>112.7226948</v>
      </c>
      <c r="AA834">
        <v>-7.2545115999999998</v>
      </c>
      <c r="AB834" t="s">
        <v>1089</v>
      </c>
      <c r="AC834" t="s">
        <v>216</v>
      </c>
      <c r="AL834" t="s">
        <v>217</v>
      </c>
      <c r="AM834" t="s">
        <v>1090</v>
      </c>
      <c r="AN834" t="s">
        <v>6</v>
      </c>
      <c r="AO834" s="57">
        <v>46032.736354166664</v>
      </c>
      <c r="AP834" s="57">
        <v>46298.625</v>
      </c>
      <c r="AR834" t="s">
        <v>218</v>
      </c>
      <c r="AS834" t="s">
        <v>561</v>
      </c>
      <c r="AT834" t="s">
        <v>230</v>
      </c>
      <c r="AU834">
        <v>20261002</v>
      </c>
      <c r="AV834" t="s">
        <v>221</v>
      </c>
      <c r="AW834" t="s">
        <v>877</v>
      </c>
      <c r="AX834" t="s">
        <v>222</v>
      </c>
      <c r="BA834" s="57">
        <v>46298.625</v>
      </c>
      <c r="BB834" t="s">
        <v>1090</v>
      </c>
      <c r="BC834">
        <v>2026</v>
      </c>
      <c r="BD834">
        <v>10</v>
      </c>
      <c r="BE834">
        <v>2</v>
      </c>
      <c r="BF834" s="6">
        <f t="shared" ref="BF834:BF897" si="39">DATE(BC834,BD834,BE834)</f>
        <v>46297</v>
      </c>
      <c r="BG834">
        <f t="shared" ref="BG834:BG897" si="40">BF834-BA834</f>
        <v>-1.625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SURABAYA SELATAN</v>
      </c>
    </row>
    <row r="835" spans="1:61">
      <c r="A835">
        <v>834</v>
      </c>
      <c r="B835">
        <v>1002618465</v>
      </c>
      <c r="C835">
        <v>3</v>
      </c>
      <c r="D835" t="s">
        <v>55</v>
      </c>
      <c r="E835">
        <v>5</v>
      </c>
      <c r="F835" t="s">
        <v>260</v>
      </c>
      <c r="G835" t="s">
        <v>126</v>
      </c>
      <c r="H835" t="s">
        <v>261</v>
      </c>
      <c r="I835" t="s">
        <v>212</v>
      </c>
      <c r="J835" t="s">
        <v>213</v>
      </c>
      <c r="K835" t="s">
        <v>149</v>
      </c>
      <c r="L835" t="s">
        <v>826</v>
      </c>
      <c r="M835" t="s">
        <v>76</v>
      </c>
      <c r="N835" t="s">
        <v>215</v>
      </c>
      <c r="O835" s="57">
        <v>46296.661574074074</v>
      </c>
      <c r="P835" s="57">
        <v>46298.485358796293</v>
      </c>
      <c r="Q835">
        <v>69402542</v>
      </c>
      <c r="R835">
        <v>3135979326</v>
      </c>
      <c r="S835">
        <v>152413168369</v>
      </c>
      <c r="T835" t="s">
        <v>1096</v>
      </c>
      <c r="U835" t="s">
        <v>1097</v>
      </c>
      <c r="V835" t="s">
        <v>1098</v>
      </c>
      <c r="Z835">
        <v>112.7425585</v>
      </c>
      <c r="AA835">
        <v>-7.2719299999999896</v>
      </c>
      <c r="AB835" t="s">
        <v>1099</v>
      </c>
      <c r="AC835" t="s">
        <v>235</v>
      </c>
      <c r="AL835" t="s">
        <v>217</v>
      </c>
      <c r="AM835" t="s">
        <v>1100</v>
      </c>
      <c r="AN835" t="s">
        <v>6</v>
      </c>
      <c r="AO835" s="57">
        <v>46032.694421296299</v>
      </c>
      <c r="AP835" s="57">
        <v>46298.625</v>
      </c>
      <c r="AR835" t="s">
        <v>218</v>
      </c>
      <c r="AS835" t="s">
        <v>561</v>
      </c>
      <c r="AT835" t="s">
        <v>230</v>
      </c>
      <c r="AU835">
        <v>20261003</v>
      </c>
      <c r="AV835" t="s">
        <v>221</v>
      </c>
      <c r="AW835" t="s">
        <v>868</v>
      </c>
      <c r="AX835" t="s">
        <v>222</v>
      </c>
      <c r="BA835" s="57">
        <v>46298.625</v>
      </c>
      <c r="BB835" t="s">
        <v>1100</v>
      </c>
      <c r="BC835">
        <v>2026</v>
      </c>
      <c r="BD835">
        <v>10</v>
      </c>
      <c r="BE835">
        <v>3</v>
      </c>
      <c r="BF835" s="6">
        <f t="shared" si="39"/>
        <v>46298</v>
      </c>
      <c r="BG835">
        <f t="shared" si="40"/>
        <v>-0.625</v>
      </c>
      <c r="BH835" t="str">
        <f t="shared" si="41"/>
        <v>COMPLY</v>
      </c>
      <c r="BI835" t="str">
        <f>VLOOKUP(H835,Sheet2!$A$1:$B$270,2,FALSE)</f>
        <v>SURABAYA SELATAN</v>
      </c>
    </row>
    <row r="836" spans="1:61">
      <c r="A836">
        <v>835</v>
      </c>
      <c r="B836">
        <v>1002619627</v>
      </c>
      <c r="C836">
        <v>3</v>
      </c>
      <c r="D836" t="s">
        <v>55</v>
      </c>
      <c r="E836">
        <v>5</v>
      </c>
      <c r="F836" t="s">
        <v>260</v>
      </c>
      <c r="G836" t="s">
        <v>126</v>
      </c>
      <c r="H836" t="s">
        <v>261</v>
      </c>
      <c r="I836" t="s">
        <v>212</v>
      </c>
      <c r="J836" t="s">
        <v>213</v>
      </c>
      <c r="K836" t="s">
        <v>149</v>
      </c>
      <c r="L836" t="s">
        <v>826</v>
      </c>
      <c r="M836" t="s">
        <v>76</v>
      </c>
      <c r="N836" t="s">
        <v>215</v>
      </c>
      <c r="O836" s="57">
        <v>46297.496921296297</v>
      </c>
      <c r="P836" s="57">
        <v>46298.771458333336</v>
      </c>
      <c r="Q836">
        <v>69402996</v>
      </c>
      <c r="R836">
        <v>3135979339</v>
      </c>
      <c r="S836">
        <v>152413168384</v>
      </c>
      <c r="T836" t="s">
        <v>1920</v>
      </c>
      <c r="U836" t="s">
        <v>1921</v>
      </c>
      <c r="V836" t="s">
        <v>1922</v>
      </c>
      <c r="Z836">
        <v>112.74776079999999</v>
      </c>
      <c r="AA836">
        <v>-7.265269</v>
      </c>
      <c r="AB836" t="s">
        <v>1923</v>
      </c>
      <c r="AC836" t="s">
        <v>235</v>
      </c>
      <c r="AL836" t="s">
        <v>217</v>
      </c>
      <c r="AM836" t="s">
        <v>1511</v>
      </c>
      <c r="AN836" t="s">
        <v>6</v>
      </c>
      <c r="AO836" s="57">
        <v>46063.507453703707</v>
      </c>
      <c r="AP836" s="57">
        <v>46298.458333333336</v>
      </c>
      <c r="AR836" t="s">
        <v>218</v>
      </c>
      <c r="AS836" t="s">
        <v>561</v>
      </c>
      <c r="AT836" t="s">
        <v>230</v>
      </c>
      <c r="AU836">
        <v>20261003</v>
      </c>
      <c r="AV836" t="s">
        <v>221</v>
      </c>
      <c r="AW836" t="s">
        <v>1924</v>
      </c>
      <c r="AX836" t="s">
        <v>222</v>
      </c>
      <c r="BA836" s="57">
        <v>46298.458333333336</v>
      </c>
      <c r="BB836" t="s">
        <v>1511</v>
      </c>
      <c r="BC836">
        <v>2026</v>
      </c>
      <c r="BD836">
        <v>10</v>
      </c>
      <c r="BE836">
        <v>3</v>
      </c>
      <c r="BF836" s="6">
        <f t="shared" si="39"/>
        <v>46298</v>
      </c>
      <c r="BG836">
        <f t="shared" si="40"/>
        <v>-0.45833333333575865</v>
      </c>
      <c r="BH836" t="str">
        <f t="shared" si="41"/>
        <v>COMPLY</v>
      </c>
      <c r="BI836" t="str">
        <f>VLOOKUP(H836,Sheet2!$A$1:$B$270,2,FALSE)</f>
        <v>SURABAYA SELATAN</v>
      </c>
    </row>
    <row r="837" spans="1:61">
      <c r="A837">
        <v>836</v>
      </c>
      <c r="B837">
        <v>1002620233</v>
      </c>
      <c r="C837">
        <v>3</v>
      </c>
      <c r="D837" t="s">
        <v>55</v>
      </c>
      <c r="E837">
        <v>5</v>
      </c>
      <c r="F837" t="s">
        <v>260</v>
      </c>
      <c r="G837" t="s">
        <v>126</v>
      </c>
      <c r="H837" t="s">
        <v>261</v>
      </c>
      <c r="I837" t="s">
        <v>212</v>
      </c>
      <c r="J837" t="s">
        <v>213</v>
      </c>
      <c r="K837" t="s">
        <v>149</v>
      </c>
      <c r="M837" t="s">
        <v>76</v>
      </c>
      <c r="N837" t="s">
        <v>215</v>
      </c>
      <c r="O837" s="57">
        <v>46297.641423611109</v>
      </c>
      <c r="P837" s="57">
        <v>46297.769050925926</v>
      </c>
      <c r="Q837">
        <v>69395233</v>
      </c>
      <c r="S837">
        <v>152413168387</v>
      </c>
      <c r="T837" t="s">
        <v>1925</v>
      </c>
      <c r="U837" t="s">
        <v>1926</v>
      </c>
      <c r="V837" t="s">
        <v>1927</v>
      </c>
      <c r="Z837">
        <v>112.747718085744</v>
      </c>
      <c r="AA837">
        <v>-7.2627766292953</v>
      </c>
      <c r="AB837" t="s">
        <v>1928</v>
      </c>
      <c r="AC837" t="s">
        <v>229</v>
      </c>
      <c r="AL837" t="s">
        <v>217</v>
      </c>
      <c r="AM837" t="s">
        <v>1929</v>
      </c>
      <c r="AN837" t="s">
        <v>6</v>
      </c>
      <c r="AO837" s="57">
        <v>46063.652951388889</v>
      </c>
      <c r="AR837" t="s">
        <v>218</v>
      </c>
      <c r="AS837" t="s">
        <v>561</v>
      </c>
      <c r="AT837" t="s">
        <v>230</v>
      </c>
      <c r="AU837">
        <v>20261002</v>
      </c>
      <c r="AV837" t="s">
        <v>221</v>
      </c>
      <c r="AW837" t="s">
        <v>539</v>
      </c>
      <c r="AX837" t="s">
        <v>222</v>
      </c>
      <c r="BA837" s="57">
        <v>46297.291666666664</v>
      </c>
      <c r="BB837" t="s">
        <v>1929</v>
      </c>
      <c r="BC837">
        <v>2026</v>
      </c>
      <c r="BD837">
        <v>10</v>
      </c>
      <c r="BE837">
        <v>2</v>
      </c>
      <c r="BF837" s="6">
        <f t="shared" si="39"/>
        <v>46297</v>
      </c>
      <c r="BG837">
        <f t="shared" si="40"/>
        <v>-0.29166666666424135</v>
      </c>
      <c r="BH837" t="str">
        <f t="shared" si="41"/>
        <v>COMPLY</v>
      </c>
      <c r="BI837" t="str">
        <f>VLOOKUP(H837,Sheet2!$A$1:$B$270,2,FALSE)</f>
        <v>SURABAYA SELATAN</v>
      </c>
    </row>
    <row r="838" spans="1:61">
      <c r="A838">
        <v>837</v>
      </c>
      <c r="B838">
        <v>1002621148</v>
      </c>
      <c r="C838">
        <v>3</v>
      </c>
      <c r="D838" t="s">
        <v>55</v>
      </c>
      <c r="E838">
        <v>5</v>
      </c>
      <c r="F838" t="s">
        <v>260</v>
      </c>
      <c r="G838" t="s">
        <v>126</v>
      </c>
      <c r="H838" t="s">
        <v>261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46298.71130787037</v>
      </c>
      <c r="P838" s="57">
        <v>46298.848541666666</v>
      </c>
      <c r="Q838">
        <v>69401938</v>
      </c>
      <c r="S838">
        <v>152413167953</v>
      </c>
      <c r="T838" t="s">
        <v>1930</v>
      </c>
      <c r="U838" t="s">
        <v>1931</v>
      </c>
      <c r="V838" t="s">
        <v>1932</v>
      </c>
      <c r="Z838">
        <v>112.74822399999999</v>
      </c>
      <c r="AA838">
        <v>-7.2646689999999996</v>
      </c>
      <c r="AB838" t="s">
        <v>1933</v>
      </c>
      <c r="AC838" t="s">
        <v>229</v>
      </c>
      <c r="AL838" t="s">
        <v>217</v>
      </c>
      <c r="AM838" t="s">
        <v>1934</v>
      </c>
      <c r="AN838" t="s">
        <v>6</v>
      </c>
      <c r="AO838" s="57">
        <v>46091.726053240738</v>
      </c>
      <c r="AR838" t="s">
        <v>218</v>
      </c>
      <c r="AS838" t="s">
        <v>561</v>
      </c>
      <c r="AT838" t="s">
        <v>230</v>
      </c>
      <c r="AU838">
        <v>20261003</v>
      </c>
      <c r="AV838" t="s">
        <v>221</v>
      </c>
      <c r="AW838" t="s">
        <v>540</v>
      </c>
      <c r="AX838" t="s">
        <v>222</v>
      </c>
      <c r="BA838" s="57">
        <v>46298.291666666664</v>
      </c>
      <c r="BB838" t="s">
        <v>1934</v>
      </c>
      <c r="BC838">
        <v>2026</v>
      </c>
      <c r="BD838">
        <v>10</v>
      </c>
      <c r="BE838">
        <v>3</v>
      </c>
      <c r="BF838" s="6">
        <f t="shared" si="39"/>
        <v>46298</v>
      </c>
      <c r="BG838">
        <f t="shared" si="40"/>
        <v>-0.29166666666424135</v>
      </c>
      <c r="BH838" t="str">
        <f t="shared" si="41"/>
        <v>COMPLY</v>
      </c>
      <c r="BI838" t="str">
        <f>VLOOKUP(H838,Sheet2!$A$1:$B$270,2,FALSE)</f>
        <v>SURABAYA SELATAN</v>
      </c>
    </row>
    <row r="839" spans="1:61">
      <c r="A839">
        <v>838</v>
      </c>
      <c r="B839">
        <v>1002621509</v>
      </c>
      <c r="C839">
        <v>3</v>
      </c>
      <c r="D839" t="s">
        <v>55</v>
      </c>
      <c r="E839">
        <v>5</v>
      </c>
      <c r="F839" t="s">
        <v>260</v>
      </c>
      <c r="G839" t="s">
        <v>126</v>
      </c>
      <c r="H839" t="s">
        <v>261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46299.782407407409</v>
      </c>
      <c r="P839" s="57">
        <v>46301.682557870372</v>
      </c>
      <c r="Q839">
        <v>69403981</v>
      </c>
      <c r="S839">
        <v>152413168417</v>
      </c>
      <c r="T839" t="s">
        <v>1935</v>
      </c>
      <c r="U839" t="s">
        <v>1936</v>
      </c>
      <c r="V839" t="s">
        <v>1937</v>
      </c>
      <c r="Z839">
        <v>112.7462754</v>
      </c>
      <c r="AA839">
        <v>-7.2643184999999999</v>
      </c>
      <c r="AB839" t="s">
        <v>1938</v>
      </c>
      <c r="AC839" t="s">
        <v>235</v>
      </c>
      <c r="AL839" t="s">
        <v>217</v>
      </c>
      <c r="AM839" t="s">
        <v>1939</v>
      </c>
      <c r="AN839" t="s">
        <v>6</v>
      </c>
      <c r="AO839" s="57">
        <v>46122.788148148145</v>
      </c>
      <c r="AP839" s="57">
        <v>46301.333333333336</v>
      </c>
      <c r="AR839" t="s">
        <v>218</v>
      </c>
      <c r="AS839" t="s">
        <v>561</v>
      </c>
      <c r="AT839" t="s">
        <v>230</v>
      </c>
      <c r="AU839">
        <v>20261006</v>
      </c>
      <c r="AV839" t="s">
        <v>221</v>
      </c>
      <c r="AW839" t="s">
        <v>879</v>
      </c>
      <c r="AX839" t="s">
        <v>222</v>
      </c>
      <c r="BA839" s="57">
        <v>46301.333333333336</v>
      </c>
      <c r="BB839" t="s">
        <v>1939</v>
      </c>
      <c r="BC839">
        <v>2026</v>
      </c>
      <c r="BD839">
        <v>10</v>
      </c>
      <c r="BE839">
        <v>6</v>
      </c>
      <c r="BF839" s="6">
        <f t="shared" si="39"/>
        <v>46301</v>
      </c>
      <c r="BG839">
        <f t="shared" si="40"/>
        <v>-0.33333333333575865</v>
      </c>
      <c r="BH839" t="str">
        <f t="shared" si="41"/>
        <v>COMPLY</v>
      </c>
      <c r="BI839" t="str">
        <f>VLOOKUP(H839,Sheet2!$A$1:$B$270,2,FALSE)</f>
        <v>SURABAYA SELATAN</v>
      </c>
    </row>
    <row r="840" spans="1:61">
      <c r="A840">
        <v>839</v>
      </c>
      <c r="B840">
        <v>1002621695</v>
      </c>
      <c r="C840">
        <v>3</v>
      </c>
      <c r="D840" t="s">
        <v>55</v>
      </c>
      <c r="E840">
        <v>5</v>
      </c>
      <c r="F840" t="s">
        <v>260</v>
      </c>
      <c r="G840" t="s">
        <v>126</v>
      </c>
      <c r="H840" t="s">
        <v>261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46300.38422453704</v>
      </c>
      <c r="P840" s="57">
        <v>46300.421944444446</v>
      </c>
      <c r="Q840">
        <v>69399915</v>
      </c>
      <c r="R840">
        <v>3135979324</v>
      </c>
      <c r="S840">
        <v>152413168426</v>
      </c>
      <c r="T840" t="s">
        <v>2740</v>
      </c>
      <c r="U840" t="s">
        <v>2741</v>
      </c>
      <c r="V840" t="s">
        <v>2742</v>
      </c>
      <c r="Z840">
        <v>112.748825</v>
      </c>
      <c r="AA840">
        <v>-7.2652169999999998</v>
      </c>
      <c r="AB840" t="s">
        <v>2743</v>
      </c>
      <c r="AC840" t="s">
        <v>284</v>
      </c>
      <c r="AL840" t="s">
        <v>217</v>
      </c>
      <c r="AM840" t="s">
        <v>2744</v>
      </c>
      <c r="AN840" t="s">
        <v>6</v>
      </c>
      <c r="AO840" s="57">
        <v>46152.392511574071</v>
      </c>
      <c r="AR840" t="s">
        <v>218</v>
      </c>
      <c r="AS840" t="s">
        <v>561</v>
      </c>
      <c r="AT840" t="s">
        <v>230</v>
      </c>
      <c r="AU840">
        <v>20261005</v>
      </c>
      <c r="AV840" t="s">
        <v>221</v>
      </c>
      <c r="AW840" t="s">
        <v>1585</v>
      </c>
      <c r="AX840" t="s">
        <v>222</v>
      </c>
      <c r="BA840" s="57">
        <v>46300.291666666664</v>
      </c>
      <c r="BB840" t="s">
        <v>2744</v>
      </c>
      <c r="BC840">
        <v>2026</v>
      </c>
      <c r="BD840">
        <v>10</v>
      </c>
      <c r="BE840">
        <v>5</v>
      </c>
      <c r="BF840" s="6">
        <f t="shared" si="39"/>
        <v>46300</v>
      </c>
      <c r="BG840">
        <f t="shared" si="40"/>
        <v>-0.29166666666424135</v>
      </c>
      <c r="BH840" t="str">
        <f t="shared" si="41"/>
        <v>COMPLY</v>
      </c>
      <c r="BI840" t="str">
        <f>VLOOKUP(H840,Sheet2!$A$1:$B$270,2,FALSE)</f>
        <v>SURABAYA SELATAN</v>
      </c>
    </row>
    <row r="841" spans="1:61">
      <c r="A841">
        <v>840</v>
      </c>
      <c r="B841">
        <v>1002636881</v>
      </c>
      <c r="C841">
        <v>3</v>
      </c>
      <c r="D841" t="s">
        <v>55</v>
      </c>
      <c r="E841">
        <v>5</v>
      </c>
      <c r="F841" t="s">
        <v>260</v>
      </c>
      <c r="G841" t="s">
        <v>126</v>
      </c>
      <c r="H841" t="s">
        <v>261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46309.586574074077</v>
      </c>
      <c r="P841" s="57">
        <v>46309.773692129631</v>
      </c>
      <c r="Q841">
        <v>69410189</v>
      </c>
      <c r="S841">
        <v>152413168543</v>
      </c>
      <c r="T841" t="s">
        <v>7034</v>
      </c>
      <c r="U841" t="s">
        <v>7035</v>
      </c>
      <c r="V841" t="s">
        <v>7036</v>
      </c>
      <c r="Z841">
        <v>112.730891</v>
      </c>
      <c r="AA841">
        <v>-7.2485876999999999</v>
      </c>
      <c r="AB841" t="s">
        <v>7037</v>
      </c>
      <c r="AC841" t="s">
        <v>216</v>
      </c>
      <c r="AL841" t="s">
        <v>217</v>
      </c>
      <c r="AM841" t="s">
        <v>7038</v>
      </c>
      <c r="AN841" t="s">
        <v>6</v>
      </c>
      <c r="AO841" t="s">
        <v>7039</v>
      </c>
      <c r="AP841" s="57">
        <v>46310.458333333336</v>
      </c>
      <c r="AR841" t="s">
        <v>218</v>
      </c>
      <c r="AS841" t="s">
        <v>561</v>
      </c>
      <c r="AT841" t="s">
        <v>230</v>
      </c>
      <c r="AU841">
        <v>20261014</v>
      </c>
      <c r="AV841" t="s">
        <v>221</v>
      </c>
      <c r="AW841" t="s">
        <v>881</v>
      </c>
      <c r="AX841" t="s">
        <v>222</v>
      </c>
      <c r="BA841" s="57">
        <v>46310.458333333336</v>
      </c>
      <c r="BB841" t="s">
        <v>7038</v>
      </c>
      <c r="BC841">
        <v>2026</v>
      </c>
      <c r="BD841">
        <v>10</v>
      </c>
      <c r="BE841">
        <v>14</v>
      </c>
      <c r="BF841" s="6">
        <f t="shared" si="39"/>
        <v>46309</v>
      </c>
      <c r="BG841">
        <f t="shared" si="40"/>
        <v>-1.4583333333357587</v>
      </c>
      <c r="BH841" t="str">
        <f t="shared" si="41"/>
        <v>COMPLY</v>
      </c>
      <c r="BI841" t="str">
        <f>VLOOKUP(H841,Sheet2!$A$1:$B$270,2,FALSE)</f>
        <v>SURABAYA SELATAN</v>
      </c>
    </row>
    <row r="842" spans="1:61">
      <c r="A842">
        <v>841</v>
      </c>
      <c r="B842">
        <v>1002636995</v>
      </c>
      <c r="C842">
        <v>3</v>
      </c>
      <c r="D842" t="s">
        <v>55</v>
      </c>
      <c r="E842">
        <v>5</v>
      </c>
      <c r="F842" t="s">
        <v>260</v>
      </c>
      <c r="G842" t="s">
        <v>126</v>
      </c>
      <c r="H842" t="s">
        <v>261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46309.611574074072</v>
      </c>
      <c r="P842" s="57">
        <v>46310.565011574072</v>
      </c>
      <c r="Q842">
        <v>69410210</v>
      </c>
      <c r="S842">
        <v>152413168544</v>
      </c>
      <c r="T842" t="s">
        <v>7040</v>
      </c>
      <c r="U842" t="s">
        <v>7041</v>
      </c>
      <c r="V842" t="s">
        <v>7042</v>
      </c>
      <c r="Z842">
        <v>112.738052</v>
      </c>
      <c r="AA842">
        <v>-7.2505300000000004</v>
      </c>
      <c r="AB842" t="s">
        <v>7043</v>
      </c>
      <c r="AC842" t="s">
        <v>216</v>
      </c>
      <c r="AL842" t="s">
        <v>217</v>
      </c>
      <c r="AM842" t="s">
        <v>7044</v>
      </c>
      <c r="AN842" t="s">
        <v>6</v>
      </c>
      <c r="AO842" t="s">
        <v>6856</v>
      </c>
      <c r="AP842" s="57">
        <v>46310.458333333336</v>
      </c>
      <c r="AR842" t="s">
        <v>218</v>
      </c>
      <c r="AS842" t="s">
        <v>561</v>
      </c>
      <c r="AT842" t="s">
        <v>230</v>
      </c>
      <c r="AU842">
        <v>20261015</v>
      </c>
      <c r="AV842" t="s">
        <v>221</v>
      </c>
      <c r="AW842" t="s">
        <v>881</v>
      </c>
      <c r="AX842" t="s">
        <v>222</v>
      </c>
      <c r="BA842" s="57">
        <v>46310.458333333336</v>
      </c>
      <c r="BB842" t="s">
        <v>7044</v>
      </c>
      <c r="BC842">
        <v>2026</v>
      </c>
      <c r="BD842">
        <v>10</v>
      </c>
      <c r="BE842">
        <v>15</v>
      </c>
      <c r="BF842" s="6">
        <f t="shared" si="39"/>
        <v>46310</v>
      </c>
      <c r="BG842">
        <f t="shared" si="40"/>
        <v>-0.45833333333575865</v>
      </c>
      <c r="BH842" t="str">
        <f t="shared" si="41"/>
        <v>COMPLY</v>
      </c>
      <c r="BI842" t="str">
        <f>VLOOKUP(H842,Sheet2!$A$1:$B$270,2,FALSE)</f>
        <v>SURABAYA SELATAN</v>
      </c>
    </row>
    <row r="843" spans="1:61">
      <c r="A843">
        <v>842</v>
      </c>
      <c r="B843">
        <v>1002638441</v>
      </c>
      <c r="C843">
        <v>3</v>
      </c>
      <c r="D843" t="s">
        <v>55</v>
      </c>
      <c r="E843">
        <v>5</v>
      </c>
      <c r="F843" t="s">
        <v>260</v>
      </c>
      <c r="G843" t="s">
        <v>126</v>
      </c>
      <c r="H843" t="s">
        <v>261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46310.555335648147</v>
      </c>
      <c r="P843" s="57">
        <v>46310.843668981484</v>
      </c>
      <c r="Q843">
        <v>69410800</v>
      </c>
      <c r="S843">
        <v>152413168567</v>
      </c>
      <c r="T843" t="s">
        <v>7628</v>
      </c>
      <c r="U843" t="s">
        <v>7629</v>
      </c>
      <c r="V843" t="s">
        <v>7630</v>
      </c>
      <c r="Z843">
        <v>112.72574</v>
      </c>
      <c r="AA843">
        <v>-7.2572640000000002</v>
      </c>
      <c r="AB843" t="s">
        <v>7631</v>
      </c>
      <c r="AC843" t="s">
        <v>235</v>
      </c>
      <c r="AL843" t="s">
        <v>217</v>
      </c>
      <c r="AM843" t="s">
        <v>7632</v>
      </c>
      <c r="AN843" t="s">
        <v>6</v>
      </c>
      <c r="AO843" t="s">
        <v>7415</v>
      </c>
      <c r="AP843" s="57">
        <v>46312.333333333336</v>
      </c>
      <c r="AR843" t="s">
        <v>218</v>
      </c>
      <c r="AS843" t="s">
        <v>561</v>
      </c>
      <c r="AT843" t="s">
        <v>230</v>
      </c>
      <c r="AU843">
        <v>20261015</v>
      </c>
      <c r="AV843" t="s">
        <v>221</v>
      </c>
      <c r="AW843" t="s">
        <v>875</v>
      </c>
      <c r="AX843" t="s">
        <v>222</v>
      </c>
      <c r="BA843" s="57">
        <v>46312.333333333336</v>
      </c>
      <c r="BB843" t="s">
        <v>7632</v>
      </c>
      <c r="BC843">
        <v>2026</v>
      </c>
      <c r="BD843">
        <v>10</v>
      </c>
      <c r="BE843">
        <v>15</v>
      </c>
      <c r="BF843" s="6">
        <f t="shared" si="39"/>
        <v>46310</v>
      </c>
      <c r="BG843">
        <f t="shared" si="40"/>
        <v>-2.3333333333357587</v>
      </c>
      <c r="BH843" t="str">
        <f t="shared" si="41"/>
        <v>COMPLY</v>
      </c>
      <c r="BI843" t="str">
        <f>VLOOKUP(H843,Sheet2!$A$1:$B$270,2,FALSE)</f>
        <v>SURABAYA SELATAN</v>
      </c>
    </row>
    <row r="844" spans="1:61">
      <c r="A844">
        <v>843</v>
      </c>
      <c r="B844">
        <v>1002638566</v>
      </c>
      <c r="C844">
        <v>3</v>
      </c>
      <c r="D844" t="s">
        <v>55</v>
      </c>
      <c r="E844">
        <v>5</v>
      </c>
      <c r="F844" t="s">
        <v>260</v>
      </c>
      <c r="G844" t="s">
        <v>126</v>
      </c>
      <c r="H844" t="s">
        <v>261</v>
      </c>
      <c r="I844" t="s">
        <v>212</v>
      </c>
      <c r="J844" t="s">
        <v>213</v>
      </c>
      <c r="K844" t="s">
        <v>149</v>
      </c>
      <c r="L844" t="s">
        <v>826</v>
      </c>
      <c r="M844" t="s">
        <v>76</v>
      </c>
      <c r="N844" t="s">
        <v>215</v>
      </c>
      <c r="O844" s="57">
        <v>46310.576157407406</v>
      </c>
      <c r="P844" s="57">
        <v>46312.585324074076</v>
      </c>
      <c r="Q844">
        <v>69410867</v>
      </c>
      <c r="R844">
        <v>3135979344</v>
      </c>
      <c r="S844">
        <v>152413168570</v>
      </c>
      <c r="T844" t="s">
        <v>7638</v>
      </c>
      <c r="U844" t="s">
        <v>1097</v>
      </c>
      <c r="V844" t="s">
        <v>7639</v>
      </c>
      <c r="Z844">
        <v>112.7425965</v>
      </c>
      <c r="AA844">
        <v>-7.2719233999999897</v>
      </c>
      <c r="AB844" t="s">
        <v>7640</v>
      </c>
      <c r="AC844" t="s">
        <v>235</v>
      </c>
      <c r="AL844" t="s">
        <v>217</v>
      </c>
      <c r="AM844" t="s">
        <v>7641</v>
      </c>
      <c r="AN844" t="s">
        <v>6</v>
      </c>
      <c r="AO844" t="s">
        <v>7642</v>
      </c>
      <c r="AP844" s="57">
        <v>46312.458333333336</v>
      </c>
      <c r="AR844" t="s">
        <v>218</v>
      </c>
      <c r="AS844" t="s">
        <v>561</v>
      </c>
      <c r="AT844" t="s">
        <v>230</v>
      </c>
      <c r="AU844">
        <v>20261017</v>
      </c>
      <c r="AV844" t="s">
        <v>221</v>
      </c>
      <c r="AW844" t="s">
        <v>7382</v>
      </c>
      <c r="AX844" t="s">
        <v>222</v>
      </c>
      <c r="BA844" s="57">
        <v>46312.458333333336</v>
      </c>
      <c r="BB844" t="s">
        <v>7641</v>
      </c>
      <c r="BC844">
        <v>2026</v>
      </c>
      <c r="BD844">
        <v>10</v>
      </c>
      <c r="BE844">
        <v>17</v>
      </c>
      <c r="BF844" s="6">
        <f t="shared" si="39"/>
        <v>46312</v>
      </c>
      <c r="BG844">
        <f t="shared" si="40"/>
        <v>-0.45833333333575865</v>
      </c>
      <c r="BH844" t="str">
        <f t="shared" si="41"/>
        <v>COMPLY</v>
      </c>
      <c r="BI844" t="str">
        <f>VLOOKUP(H844,Sheet2!$A$1:$B$270,2,FALSE)</f>
        <v>SURABAYA SELATAN</v>
      </c>
    </row>
    <row r="845" spans="1:61">
      <c r="A845">
        <v>844</v>
      </c>
      <c r="B845">
        <v>1002639184</v>
      </c>
      <c r="C845">
        <v>3</v>
      </c>
      <c r="D845" t="s">
        <v>55</v>
      </c>
      <c r="E845">
        <v>5</v>
      </c>
      <c r="F845" t="s">
        <v>260</v>
      </c>
      <c r="G845" t="s">
        <v>126</v>
      </c>
      <c r="H845" t="s">
        <v>261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46310.745115740741</v>
      </c>
      <c r="P845" s="57">
        <v>46311.487256944441</v>
      </c>
      <c r="Q845">
        <v>69405451</v>
      </c>
      <c r="S845">
        <v>152413168577</v>
      </c>
      <c r="T845" t="s">
        <v>4030</v>
      </c>
      <c r="U845" t="s">
        <v>7634</v>
      </c>
      <c r="V845" t="s">
        <v>7635</v>
      </c>
      <c r="Z845">
        <v>112.733652591705</v>
      </c>
      <c r="AA845">
        <v>-7.2561674290779701</v>
      </c>
      <c r="AB845" t="s">
        <v>4033</v>
      </c>
      <c r="AC845" t="s">
        <v>225</v>
      </c>
      <c r="AL845" t="s">
        <v>217</v>
      </c>
      <c r="AM845" t="s">
        <v>7636</v>
      </c>
      <c r="AN845" t="s">
        <v>6</v>
      </c>
      <c r="AO845" t="s">
        <v>7637</v>
      </c>
      <c r="AR845" t="s">
        <v>218</v>
      </c>
      <c r="AS845" t="s">
        <v>561</v>
      </c>
      <c r="AT845" t="s">
        <v>230</v>
      </c>
      <c r="AU845">
        <v>20261016</v>
      </c>
      <c r="AV845" t="s">
        <v>221</v>
      </c>
      <c r="AW845" t="s">
        <v>4350</v>
      </c>
      <c r="AX845" t="s">
        <v>222</v>
      </c>
      <c r="BA845" s="57">
        <v>46310.291666666664</v>
      </c>
      <c r="BB845" t="s">
        <v>7636</v>
      </c>
      <c r="BC845">
        <v>2026</v>
      </c>
      <c r="BD845">
        <v>10</v>
      </c>
      <c r="BE845">
        <v>16</v>
      </c>
      <c r="BF845" s="6">
        <f t="shared" si="39"/>
        <v>46311</v>
      </c>
      <c r="BG845">
        <f t="shared" si="40"/>
        <v>0.70833333333575865</v>
      </c>
      <c r="BH845" t="str">
        <f t="shared" si="41"/>
        <v>COMPLY</v>
      </c>
      <c r="BI845" t="str">
        <f>VLOOKUP(H845,Sheet2!$A$1:$B$270,2,FALSE)</f>
        <v>SURABAYA SELATAN</v>
      </c>
    </row>
    <row r="846" spans="1:61">
      <c r="A846">
        <v>845</v>
      </c>
      <c r="B846">
        <v>1002641991</v>
      </c>
      <c r="C846">
        <v>3</v>
      </c>
      <c r="D846" t="s">
        <v>55</v>
      </c>
      <c r="E846">
        <v>5</v>
      </c>
      <c r="F846" t="s">
        <v>260</v>
      </c>
      <c r="G846" t="s">
        <v>126</v>
      </c>
      <c r="H846" t="s">
        <v>261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46313.660173611112</v>
      </c>
      <c r="P846" s="57">
        <v>46314.652986111112</v>
      </c>
      <c r="Q846">
        <v>69412447</v>
      </c>
      <c r="S846">
        <v>152413168632</v>
      </c>
      <c r="T846" t="s">
        <v>8593</v>
      </c>
      <c r="U846" t="s">
        <v>8594</v>
      </c>
      <c r="V846" t="s">
        <v>8595</v>
      </c>
      <c r="Z846">
        <v>112.75182599999999</v>
      </c>
      <c r="AA846">
        <v>-7.2598849999999997</v>
      </c>
      <c r="AB846" t="s">
        <v>8596</v>
      </c>
      <c r="AC846" t="s">
        <v>235</v>
      </c>
      <c r="AL846" t="s">
        <v>217</v>
      </c>
      <c r="AM846" t="s">
        <v>8597</v>
      </c>
      <c r="AN846" t="s">
        <v>6</v>
      </c>
      <c r="AO846" t="s">
        <v>8598</v>
      </c>
      <c r="AP846" s="57">
        <v>46314.625</v>
      </c>
      <c r="AR846" t="s">
        <v>218</v>
      </c>
      <c r="AS846" t="s">
        <v>561</v>
      </c>
      <c r="AT846" t="s">
        <v>230</v>
      </c>
      <c r="AU846">
        <v>20261019</v>
      </c>
      <c r="AV846" t="s">
        <v>221</v>
      </c>
      <c r="AW846" t="s">
        <v>876</v>
      </c>
      <c r="AX846" t="s">
        <v>222</v>
      </c>
      <c r="BA846" s="57">
        <v>46314.625</v>
      </c>
      <c r="BB846" t="s">
        <v>8597</v>
      </c>
      <c r="BC846">
        <v>2026</v>
      </c>
      <c r="BD846">
        <v>10</v>
      </c>
      <c r="BE846">
        <v>19</v>
      </c>
      <c r="BF846" s="6">
        <f t="shared" si="39"/>
        <v>46314</v>
      </c>
      <c r="BG846">
        <f t="shared" si="40"/>
        <v>-0.625</v>
      </c>
      <c r="BH846" t="str">
        <f t="shared" si="41"/>
        <v>COMPLY</v>
      </c>
      <c r="BI846" t="str">
        <f>VLOOKUP(H846,Sheet2!$A$1:$B$270,2,FALSE)</f>
        <v>SURABAYA SELATAN</v>
      </c>
    </row>
    <row r="847" spans="1:61">
      <c r="A847">
        <v>846</v>
      </c>
      <c r="B847">
        <v>1002645429</v>
      </c>
      <c r="C847">
        <v>3</v>
      </c>
      <c r="D847" t="s">
        <v>55</v>
      </c>
      <c r="E847">
        <v>5</v>
      </c>
      <c r="F847" t="s">
        <v>260</v>
      </c>
      <c r="G847" t="s">
        <v>126</v>
      </c>
      <c r="H847" t="s">
        <v>261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46315.554675925923</v>
      </c>
      <c r="P847" s="57">
        <v>46315.585023148145</v>
      </c>
      <c r="Q847">
        <v>69412373</v>
      </c>
      <c r="S847">
        <v>152413168669</v>
      </c>
      <c r="T847" t="s">
        <v>8599</v>
      </c>
      <c r="U847" t="s">
        <v>10371</v>
      </c>
      <c r="V847" t="s">
        <v>10372</v>
      </c>
      <c r="Z847">
        <v>112.73750751614401</v>
      </c>
      <c r="AA847">
        <v>-7.2496563739028499</v>
      </c>
      <c r="AB847" t="s">
        <v>8602</v>
      </c>
      <c r="AC847" t="s">
        <v>216</v>
      </c>
      <c r="AL847" t="s">
        <v>217</v>
      </c>
      <c r="AM847" t="s">
        <v>10373</v>
      </c>
      <c r="AN847" t="s">
        <v>6</v>
      </c>
      <c r="AO847" t="s">
        <v>10192</v>
      </c>
      <c r="AR847" t="s">
        <v>218</v>
      </c>
      <c r="AS847" t="s">
        <v>561</v>
      </c>
      <c r="AT847" t="s">
        <v>230</v>
      </c>
      <c r="AU847">
        <v>20261020</v>
      </c>
      <c r="AV847" t="s">
        <v>221</v>
      </c>
      <c r="AW847" t="s">
        <v>540</v>
      </c>
      <c r="AX847" t="s">
        <v>222</v>
      </c>
      <c r="BA847" s="57">
        <v>46315.291666666664</v>
      </c>
      <c r="BB847" t="s">
        <v>10373</v>
      </c>
      <c r="BC847">
        <v>2026</v>
      </c>
      <c r="BD847">
        <v>10</v>
      </c>
      <c r="BE847">
        <v>20</v>
      </c>
      <c r="BF847" s="6">
        <f t="shared" si="39"/>
        <v>46315</v>
      </c>
      <c r="BG847">
        <f t="shared" si="40"/>
        <v>-0.29166666666424135</v>
      </c>
      <c r="BH847" t="str">
        <f t="shared" si="41"/>
        <v>COMPLY</v>
      </c>
      <c r="BI847" t="str">
        <f>VLOOKUP(H847,Sheet2!$A$1:$B$270,2,FALSE)</f>
        <v>SURABAYA SELATAN</v>
      </c>
    </row>
    <row r="848" spans="1:61">
      <c r="A848">
        <v>847</v>
      </c>
      <c r="B848">
        <v>1002627494</v>
      </c>
      <c r="C848">
        <v>3</v>
      </c>
      <c r="D848" t="s">
        <v>55</v>
      </c>
      <c r="E848">
        <v>5</v>
      </c>
      <c r="F848" t="s">
        <v>260</v>
      </c>
      <c r="G848" t="s">
        <v>126</v>
      </c>
      <c r="H848" t="s">
        <v>261</v>
      </c>
      <c r="I848" t="s">
        <v>212</v>
      </c>
      <c r="J848" t="s">
        <v>213</v>
      </c>
      <c r="K848" t="s">
        <v>149</v>
      </c>
      <c r="M848" t="s">
        <v>279</v>
      </c>
      <c r="N848" t="s">
        <v>215</v>
      </c>
      <c r="O848" s="57">
        <v>46303.475856481484</v>
      </c>
      <c r="P848" s="57">
        <v>46307.328217592592</v>
      </c>
      <c r="Q848">
        <v>69406396</v>
      </c>
      <c r="S848">
        <v>152413168473</v>
      </c>
      <c r="T848" t="s">
        <v>5230</v>
      </c>
      <c r="U848" t="s">
        <v>4572</v>
      </c>
      <c r="V848" t="s">
        <v>5231</v>
      </c>
      <c r="Z848">
        <v>112.73258539744501</v>
      </c>
      <c r="AA848">
        <v>-7.2543600356287703</v>
      </c>
      <c r="AB848" t="s">
        <v>4573</v>
      </c>
      <c r="AC848" t="s">
        <v>225</v>
      </c>
      <c r="AL848" t="s">
        <v>217</v>
      </c>
      <c r="AM848" t="s">
        <v>5232</v>
      </c>
      <c r="AN848" t="s">
        <v>6</v>
      </c>
      <c r="AO848" s="57">
        <v>46244.486527777779</v>
      </c>
      <c r="AP848" s="57">
        <v>46307.458333333336</v>
      </c>
      <c r="AR848" t="s">
        <v>239</v>
      </c>
      <c r="AS848" t="s">
        <v>561</v>
      </c>
      <c r="AT848" t="s">
        <v>230</v>
      </c>
      <c r="AV848" t="s">
        <v>799</v>
      </c>
      <c r="AW848" t="s">
        <v>540</v>
      </c>
      <c r="AX848" t="s">
        <v>222</v>
      </c>
      <c r="BA848" s="57">
        <v>46307.458333333336</v>
      </c>
      <c r="BB848" t="s">
        <v>5232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SURABAYA SELATAN</v>
      </c>
    </row>
    <row r="849" spans="1:61">
      <c r="A849">
        <v>848</v>
      </c>
      <c r="B849">
        <v>1002631448</v>
      </c>
      <c r="C849">
        <v>3</v>
      </c>
      <c r="D849" t="s">
        <v>55</v>
      </c>
      <c r="E849">
        <v>5</v>
      </c>
      <c r="F849" t="s">
        <v>260</v>
      </c>
      <c r="G849" t="s">
        <v>126</v>
      </c>
      <c r="H849" t="s">
        <v>261</v>
      </c>
      <c r="I849" t="s">
        <v>212</v>
      </c>
      <c r="J849" t="s">
        <v>213</v>
      </c>
      <c r="K849" t="s">
        <v>149</v>
      </c>
      <c r="L849" t="s">
        <v>214</v>
      </c>
      <c r="M849" t="s">
        <v>279</v>
      </c>
      <c r="N849" t="s">
        <v>215</v>
      </c>
      <c r="O849" s="57">
        <v>46306.421932870369</v>
      </c>
      <c r="P849" s="57">
        <v>46308.358900462961</v>
      </c>
      <c r="Q849">
        <v>69408131</v>
      </c>
      <c r="S849">
        <v>152413168520</v>
      </c>
      <c r="T849" t="s">
        <v>5233</v>
      </c>
      <c r="U849" t="s">
        <v>5234</v>
      </c>
      <c r="V849" t="s">
        <v>5235</v>
      </c>
      <c r="Z849">
        <v>112.7510156</v>
      </c>
      <c r="AA849">
        <v>-7.2614288999999896</v>
      </c>
      <c r="AB849" t="s">
        <v>5236</v>
      </c>
      <c r="AC849" t="s">
        <v>235</v>
      </c>
      <c r="AL849" t="s">
        <v>217</v>
      </c>
      <c r="AM849" t="s">
        <v>5237</v>
      </c>
      <c r="AN849" t="s">
        <v>6</v>
      </c>
      <c r="AO849" s="57">
        <v>46336.434155092589</v>
      </c>
      <c r="AP849" s="57">
        <v>46308.458333333336</v>
      </c>
      <c r="AR849" t="s">
        <v>239</v>
      </c>
      <c r="AS849" t="s">
        <v>561</v>
      </c>
      <c r="AT849" t="s">
        <v>230</v>
      </c>
      <c r="AV849" t="s">
        <v>799</v>
      </c>
      <c r="AW849" t="s">
        <v>878</v>
      </c>
      <c r="AX849" t="s">
        <v>222</v>
      </c>
      <c r="BA849" s="57">
        <v>46308.458333333336</v>
      </c>
      <c r="BB849" t="s">
        <v>5237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SURABAYA SELATAN</v>
      </c>
    </row>
    <row r="850" spans="1:61">
      <c r="A850">
        <v>849</v>
      </c>
      <c r="B850">
        <v>1002634167</v>
      </c>
      <c r="C850">
        <v>3</v>
      </c>
      <c r="D850" t="s">
        <v>55</v>
      </c>
      <c r="E850">
        <v>5</v>
      </c>
      <c r="F850" t="s">
        <v>260</v>
      </c>
      <c r="G850" t="s">
        <v>126</v>
      </c>
      <c r="H850" t="s">
        <v>261</v>
      </c>
      <c r="I850" t="s">
        <v>212</v>
      </c>
      <c r="J850" t="s">
        <v>213</v>
      </c>
      <c r="K850" t="s">
        <v>149</v>
      </c>
      <c r="M850" t="s">
        <v>1617</v>
      </c>
      <c r="N850" t="s">
        <v>215</v>
      </c>
      <c r="O850" s="57">
        <v>46308.395173611112</v>
      </c>
      <c r="P850" s="57">
        <v>46315.780590277776</v>
      </c>
      <c r="Q850">
        <v>69409082</v>
      </c>
      <c r="S850">
        <v>152413168526</v>
      </c>
      <c r="T850" t="s">
        <v>6043</v>
      </c>
      <c r="U850" t="s">
        <v>4572</v>
      </c>
      <c r="Z850">
        <v>112.73365259547499</v>
      </c>
      <c r="AA850">
        <v>-7.2550924936144803</v>
      </c>
      <c r="AB850" t="s">
        <v>6044</v>
      </c>
      <c r="AC850" t="s">
        <v>225</v>
      </c>
      <c r="AO850" t="s">
        <v>5811</v>
      </c>
      <c r="AR850" t="s">
        <v>5</v>
      </c>
      <c r="AS850" t="s">
        <v>561</v>
      </c>
      <c r="AT850" t="s">
        <v>230</v>
      </c>
      <c r="AV850" t="s">
        <v>10374</v>
      </c>
      <c r="AW850" t="s">
        <v>539</v>
      </c>
      <c r="AX850" t="s">
        <v>222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SURABAYA SELATAN</v>
      </c>
    </row>
    <row r="851" spans="1:61">
      <c r="A851">
        <v>850</v>
      </c>
      <c r="B851">
        <v>1002644146</v>
      </c>
      <c r="C851">
        <v>3</v>
      </c>
      <c r="D851" t="s">
        <v>55</v>
      </c>
      <c r="E851">
        <v>5</v>
      </c>
      <c r="F851" t="s">
        <v>260</v>
      </c>
      <c r="G851" t="s">
        <v>126</v>
      </c>
      <c r="H851" t="s">
        <v>261</v>
      </c>
      <c r="I851" t="s">
        <v>212</v>
      </c>
      <c r="J851" t="s">
        <v>213</v>
      </c>
      <c r="K851" t="s">
        <v>149</v>
      </c>
      <c r="M851" t="s">
        <v>238</v>
      </c>
      <c r="N851" t="s">
        <v>215</v>
      </c>
      <c r="O851" s="57">
        <v>46314.705925925926</v>
      </c>
      <c r="P851" s="57">
        <v>46314.734803240739</v>
      </c>
      <c r="Q851">
        <v>69413266</v>
      </c>
      <c r="S851">
        <v>152413168654</v>
      </c>
      <c r="T851" t="s">
        <v>9647</v>
      </c>
      <c r="U851" t="s">
        <v>9648</v>
      </c>
      <c r="V851" t="s">
        <v>9649</v>
      </c>
      <c r="Z851">
        <v>112.751548290252</v>
      </c>
      <c r="AA851">
        <v>-7.2627340582681397</v>
      </c>
      <c r="AB851" t="s">
        <v>9650</v>
      </c>
      <c r="AC851" t="s">
        <v>284</v>
      </c>
      <c r="AL851" t="s">
        <v>217</v>
      </c>
      <c r="AM851" t="s">
        <v>9651</v>
      </c>
      <c r="AN851" t="s">
        <v>6</v>
      </c>
      <c r="AO851" t="s">
        <v>9426</v>
      </c>
      <c r="AP851" s="57">
        <v>46317.458333333336</v>
      </c>
      <c r="AR851" t="s">
        <v>239</v>
      </c>
      <c r="AS851" t="s">
        <v>561</v>
      </c>
      <c r="AT851" t="s">
        <v>230</v>
      </c>
      <c r="AV851" t="s">
        <v>238</v>
      </c>
      <c r="AW851" t="s">
        <v>1748</v>
      </c>
      <c r="AX851" t="s">
        <v>222</v>
      </c>
      <c r="BA851" s="57">
        <v>46317.458333333336</v>
      </c>
      <c r="BB851" t="s">
        <v>9651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SURABAYA SELATAN</v>
      </c>
    </row>
    <row r="852" spans="1:61">
      <c r="A852">
        <v>851</v>
      </c>
      <c r="B852">
        <v>1002621155</v>
      </c>
      <c r="C852">
        <v>3</v>
      </c>
      <c r="D852" t="s">
        <v>55</v>
      </c>
      <c r="E852">
        <v>5</v>
      </c>
      <c r="F852" t="s">
        <v>305</v>
      </c>
      <c r="G852" t="s">
        <v>126</v>
      </c>
      <c r="H852" t="s">
        <v>353</v>
      </c>
      <c r="I852" t="s">
        <v>212</v>
      </c>
      <c r="J852" t="s">
        <v>213</v>
      </c>
      <c r="K852" t="s">
        <v>149</v>
      </c>
      <c r="L852" t="s">
        <v>214</v>
      </c>
      <c r="M852" t="s">
        <v>1400</v>
      </c>
      <c r="N852" t="s">
        <v>215</v>
      </c>
      <c r="O852" s="57">
        <v>46298.722071759257</v>
      </c>
      <c r="P852" s="57">
        <v>46301.805775462963</v>
      </c>
      <c r="Q852">
        <v>69403746</v>
      </c>
      <c r="S852">
        <v>152310256174</v>
      </c>
      <c r="T852" t="s">
        <v>1940</v>
      </c>
      <c r="U852" t="s">
        <v>1941</v>
      </c>
      <c r="V852" t="s">
        <v>1942</v>
      </c>
      <c r="Z852">
        <v>112.7790768</v>
      </c>
      <c r="AA852">
        <v>-7.3275152999999902</v>
      </c>
      <c r="AB852" t="s">
        <v>1943</v>
      </c>
      <c r="AC852" t="s">
        <v>235</v>
      </c>
      <c r="AL852" t="s">
        <v>217</v>
      </c>
      <c r="AM852" t="s">
        <v>1944</v>
      </c>
      <c r="AN852" t="s">
        <v>6</v>
      </c>
      <c r="AO852" s="57">
        <v>46091.726053240738</v>
      </c>
      <c r="AP852" s="57">
        <v>46300.333333333336</v>
      </c>
      <c r="AQ852" t="s">
        <v>841</v>
      </c>
      <c r="AR852" t="s">
        <v>14</v>
      </c>
      <c r="AS852" t="s">
        <v>583</v>
      </c>
      <c r="AT852" t="s">
        <v>230</v>
      </c>
      <c r="AV852" t="s">
        <v>3343</v>
      </c>
      <c r="AW852" t="s">
        <v>923</v>
      </c>
      <c r="AX852" t="s">
        <v>222</v>
      </c>
      <c r="BA852" s="57">
        <v>46300.333333333336</v>
      </c>
      <c r="BB852" t="s">
        <v>1944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str">
        <f>VLOOKUP(H852,Sheet2!$A$1:$B$270,2,FALSE)</f>
        <v>SURABAYA SELATAN</v>
      </c>
    </row>
    <row r="853" spans="1:61">
      <c r="A853">
        <v>852</v>
      </c>
      <c r="B853">
        <v>1002625135</v>
      </c>
      <c r="C853">
        <v>3</v>
      </c>
      <c r="D853" t="s">
        <v>55</v>
      </c>
      <c r="E853">
        <v>5</v>
      </c>
      <c r="F853" t="s">
        <v>305</v>
      </c>
      <c r="G853" t="s">
        <v>126</v>
      </c>
      <c r="H853" t="s">
        <v>353</v>
      </c>
      <c r="I853" t="s">
        <v>212</v>
      </c>
      <c r="J853" t="s">
        <v>213</v>
      </c>
      <c r="K853" t="s">
        <v>149</v>
      </c>
      <c r="M853" t="s">
        <v>836</v>
      </c>
      <c r="N853" t="s">
        <v>215</v>
      </c>
      <c r="O853" s="57">
        <v>46301.742835648147</v>
      </c>
      <c r="P853" s="57">
        <v>46301.797337962962</v>
      </c>
      <c r="Q853">
        <v>69403746</v>
      </c>
      <c r="S853">
        <v>152310256222</v>
      </c>
      <c r="T853" t="s">
        <v>1940</v>
      </c>
      <c r="U853" t="s">
        <v>3344</v>
      </c>
      <c r="V853" t="s">
        <v>3345</v>
      </c>
      <c r="Z853">
        <v>112.7791</v>
      </c>
      <c r="AA853">
        <v>-7.3284000000000002</v>
      </c>
      <c r="AB853" t="s">
        <v>1943</v>
      </c>
      <c r="AC853" t="s">
        <v>229</v>
      </c>
      <c r="AL853" t="s">
        <v>217</v>
      </c>
      <c r="AM853" t="s">
        <v>3346</v>
      </c>
      <c r="AN853" t="s">
        <v>6</v>
      </c>
      <c r="AO853" s="57">
        <v>46183.746932870374</v>
      </c>
      <c r="AR853" t="s">
        <v>14</v>
      </c>
      <c r="AS853" t="s">
        <v>583</v>
      </c>
      <c r="AT853" t="s">
        <v>230</v>
      </c>
      <c r="AV853" t="s">
        <v>837</v>
      </c>
      <c r="AW853" t="s">
        <v>540</v>
      </c>
      <c r="AX853" t="s">
        <v>222</v>
      </c>
      <c r="BA853" s="57">
        <v>46301.291666666664</v>
      </c>
      <c r="BB853" t="s">
        <v>3346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SURABAYA SELATAN</v>
      </c>
    </row>
    <row r="854" spans="1:61">
      <c r="A854">
        <v>853</v>
      </c>
      <c r="B854">
        <v>1002622792</v>
      </c>
      <c r="C854">
        <v>3</v>
      </c>
      <c r="D854" t="s">
        <v>55</v>
      </c>
      <c r="E854">
        <v>5</v>
      </c>
      <c r="F854" t="s">
        <v>305</v>
      </c>
      <c r="G854" t="s">
        <v>126</v>
      </c>
      <c r="H854" t="s">
        <v>353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46300.630335648151</v>
      </c>
      <c r="P854" s="57">
        <v>46301.801412037035</v>
      </c>
      <c r="Q854">
        <v>69404461</v>
      </c>
      <c r="S854">
        <v>152310256201</v>
      </c>
      <c r="T854" t="s">
        <v>2745</v>
      </c>
      <c r="U854" t="s">
        <v>2746</v>
      </c>
      <c r="V854" t="s">
        <v>2747</v>
      </c>
      <c r="Z854">
        <v>112.781352328693</v>
      </c>
      <c r="AA854">
        <v>-7.3138486213142597</v>
      </c>
      <c r="AB854" t="s">
        <v>2748</v>
      </c>
      <c r="AC854" t="s">
        <v>235</v>
      </c>
      <c r="AL854" t="s">
        <v>217</v>
      </c>
      <c r="AM854" t="s">
        <v>2749</v>
      </c>
      <c r="AN854" t="s">
        <v>6</v>
      </c>
      <c r="AO854" s="57">
        <v>46152.632743055554</v>
      </c>
      <c r="AP854" s="57">
        <v>46301.625</v>
      </c>
      <c r="AR854" t="s">
        <v>218</v>
      </c>
      <c r="AS854" t="s">
        <v>583</v>
      </c>
      <c r="AT854" t="s">
        <v>230</v>
      </c>
      <c r="AU854">
        <v>20261006</v>
      </c>
      <c r="AV854" t="s">
        <v>221</v>
      </c>
      <c r="AW854" t="s">
        <v>875</v>
      </c>
      <c r="AX854" t="s">
        <v>222</v>
      </c>
      <c r="BA854" s="57">
        <v>46301.625</v>
      </c>
      <c r="BB854" t="s">
        <v>2749</v>
      </c>
      <c r="BC854">
        <v>2026</v>
      </c>
      <c r="BD854">
        <v>10</v>
      </c>
      <c r="BE854">
        <v>6</v>
      </c>
      <c r="BF854" s="6">
        <f t="shared" si="39"/>
        <v>46301</v>
      </c>
      <c r="BG854">
        <f t="shared" si="40"/>
        <v>-0.625</v>
      </c>
      <c r="BH854" t="str">
        <f t="shared" si="41"/>
        <v>COMPLY</v>
      </c>
      <c r="BI854" t="str">
        <f>VLOOKUP(H854,Sheet2!$A$1:$B$270,2,FALSE)</f>
        <v>SURABAYA SELATAN</v>
      </c>
    </row>
    <row r="855" spans="1:61">
      <c r="A855">
        <v>854</v>
      </c>
      <c r="B855">
        <v>1002625200</v>
      </c>
      <c r="C855">
        <v>3</v>
      </c>
      <c r="D855" t="s">
        <v>55</v>
      </c>
      <c r="E855">
        <v>5</v>
      </c>
      <c r="F855" t="s">
        <v>305</v>
      </c>
      <c r="G855" t="s">
        <v>126</v>
      </c>
      <c r="H855" t="s">
        <v>353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46301.805787037039</v>
      </c>
      <c r="P855" s="57">
        <v>46301.872094907405</v>
      </c>
      <c r="Q855">
        <v>69403746</v>
      </c>
      <c r="S855">
        <v>152310256223</v>
      </c>
      <c r="T855" t="s">
        <v>1940</v>
      </c>
      <c r="U855" t="s">
        <v>3344</v>
      </c>
      <c r="V855" t="s">
        <v>3347</v>
      </c>
      <c r="Z855">
        <v>112.7791</v>
      </c>
      <c r="AA855">
        <v>-7.3284000000000002</v>
      </c>
      <c r="AB855" t="s">
        <v>1943</v>
      </c>
      <c r="AC855" t="s">
        <v>229</v>
      </c>
      <c r="AL855" t="s">
        <v>217</v>
      </c>
      <c r="AM855" t="s">
        <v>3346</v>
      </c>
      <c r="AN855" t="s">
        <v>6</v>
      </c>
      <c r="AO855" s="57">
        <v>46183.809340277781</v>
      </c>
      <c r="AR855" t="s">
        <v>218</v>
      </c>
      <c r="AS855" t="s">
        <v>583</v>
      </c>
      <c r="AT855" t="s">
        <v>230</v>
      </c>
      <c r="AU855">
        <v>20261006</v>
      </c>
      <c r="AV855" t="s">
        <v>221</v>
      </c>
      <c r="AW855" t="s">
        <v>577</v>
      </c>
      <c r="AX855" t="s">
        <v>222</v>
      </c>
      <c r="BA855" s="57">
        <v>46301.291666666664</v>
      </c>
      <c r="BB855" t="s">
        <v>3346</v>
      </c>
      <c r="BC855">
        <v>2026</v>
      </c>
      <c r="BD855">
        <v>10</v>
      </c>
      <c r="BE855">
        <v>6</v>
      </c>
      <c r="BF855" s="6">
        <f t="shared" si="39"/>
        <v>46301</v>
      </c>
      <c r="BG855">
        <f t="shared" si="40"/>
        <v>-0.29166666666424135</v>
      </c>
      <c r="BH855" t="str">
        <f t="shared" si="41"/>
        <v>COMPLY</v>
      </c>
      <c r="BI855" t="str">
        <f>VLOOKUP(H855,Sheet2!$A$1:$B$270,2,FALSE)</f>
        <v>SURABAYA SELATAN</v>
      </c>
    </row>
    <row r="856" spans="1:61">
      <c r="A856">
        <v>855</v>
      </c>
      <c r="B856">
        <v>1002631072</v>
      </c>
      <c r="C856">
        <v>3</v>
      </c>
      <c r="D856" t="s">
        <v>55</v>
      </c>
      <c r="E856">
        <v>5</v>
      </c>
      <c r="F856" t="s">
        <v>305</v>
      </c>
      <c r="G856" t="s">
        <v>126</v>
      </c>
      <c r="H856" t="s">
        <v>353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46305.665671296294</v>
      </c>
      <c r="P856" s="57">
        <v>46306.669317129628</v>
      </c>
      <c r="Q856">
        <v>69407994</v>
      </c>
      <c r="S856">
        <v>152310256278</v>
      </c>
      <c r="T856" t="s">
        <v>5238</v>
      </c>
      <c r="U856" t="s">
        <v>5239</v>
      </c>
      <c r="V856" t="s">
        <v>5240</v>
      </c>
      <c r="Z856">
        <v>112.801788076758</v>
      </c>
      <c r="AA856">
        <v>-7.3469100244099099</v>
      </c>
      <c r="AB856" t="s">
        <v>5241</v>
      </c>
      <c r="AC856" t="s">
        <v>216</v>
      </c>
      <c r="AL856" t="s">
        <v>217</v>
      </c>
      <c r="AM856" t="s">
        <v>5136</v>
      </c>
      <c r="AN856" t="s">
        <v>6</v>
      </c>
      <c r="AO856" s="57">
        <v>46305.684120370373</v>
      </c>
      <c r="AP856" s="57">
        <v>46306.625</v>
      </c>
      <c r="AR856" t="s">
        <v>218</v>
      </c>
      <c r="AS856" t="s">
        <v>583</v>
      </c>
      <c r="AT856" t="s">
        <v>230</v>
      </c>
      <c r="AU856">
        <v>20261011</v>
      </c>
      <c r="AV856" t="s">
        <v>221</v>
      </c>
      <c r="AW856" t="s">
        <v>883</v>
      </c>
      <c r="AX856" t="s">
        <v>222</v>
      </c>
      <c r="BA856" s="57">
        <v>46306.625</v>
      </c>
      <c r="BB856" t="s">
        <v>5136</v>
      </c>
      <c r="BC856">
        <v>2026</v>
      </c>
      <c r="BD856">
        <v>10</v>
      </c>
      <c r="BE856">
        <v>11</v>
      </c>
      <c r="BF856" s="6">
        <f t="shared" si="39"/>
        <v>46306</v>
      </c>
      <c r="BG856">
        <f t="shared" si="40"/>
        <v>-0.625</v>
      </c>
      <c r="BH856" t="str">
        <f t="shared" si="41"/>
        <v>COMPLY</v>
      </c>
      <c r="BI856" t="str">
        <f>VLOOKUP(H856,Sheet2!$A$1:$B$270,2,FALSE)</f>
        <v>SURABAYA SELATAN</v>
      </c>
    </row>
    <row r="857" spans="1:61">
      <c r="A857">
        <v>856</v>
      </c>
      <c r="B857">
        <v>1002639687</v>
      </c>
      <c r="C857">
        <v>3</v>
      </c>
      <c r="D857" t="s">
        <v>55</v>
      </c>
      <c r="E857">
        <v>5</v>
      </c>
      <c r="F857" t="s">
        <v>305</v>
      </c>
      <c r="G857" t="s">
        <v>126</v>
      </c>
      <c r="H857" t="s">
        <v>353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46311.430324074077</v>
      </c>
      <c r="P857" s="57">
        <v>46311.717719907407</v>
      </c>
      <c r="Q857">
        <v>69411270</v>
      </c>
      <c r="S857">
        <v>152310256350</v>
      </c>
      <c r="T857" t="s">
        <v>8605</v>
      </c>
      <c r="U857" t="s">
        <v>8606</v>
      </c>
      <c r="V857" t="s">
        <v>8607</v>
      </c>
      <c r="Z857">
        <v>112.8038485</v>
      </c>
      <c r="AA857">
        <v>-7.3470386999999997</v>
      </c>
      <c r="AB857" t="s">
        <v>8608</v>
      </c>
      <c r="AC857" t="s">
        <v>235</v>
      </c>
      <c r="AL857" t="s">
        <v>217</v>
      </c>
      <c r="AM857" t="s">
        <v>8064</v>
      </c>
      <c r="AN857" t="s">
        <v>6</v>
      </c>
      <c r="AO857" t="s">
        <v>8209</v>
      </c>
      <c r="AP857" s="57">
        <v>46312.333333333336</v>
      </c>
      <c r="AR857" t="s">
        <v>218</v>
      </c>
      <c r="AS857" t="s">
        <v>583</v>
      </c>
      <c r="AT857" t="s">
        <v>230</v>
      </c>
      <c r="AU857">
        <v>20261016</v>
      </c>
      <c r="AV857" t="s">
        <v>221</v>
      </c>
      <c r="AW857" t="s">
        <v>880</v>
      </c>
      <c r="AX857" t="s">
        <v>222</v>
      </c>
      <c r="BA857" s="57">
        <v>46312.333333333336</v>
      </c>
      <c r="BB857" t="s">
        <v>8064</v>
      </c>
      <c r="BC857">
        <v>2026</v>
      </c>
      <c r="BD857">
        <v>10</v>
      </c>
      <c r="BE857">
        <v>16</v>
      </c>
      <c r="BF857" s="6">
        <f t="shared" si="39"/>
        <v>46311</v>
      </c>
      <c r="BG857">
        <f t="shared" si="40"/>
        <v>-1.3333333333357587</v>
      </c>
      <c r="BH857" t="str">
        <f t="shared" si="41"/>
        <v>COMPLY</v>
      </c>
      <c r="BI857" t="str">
        <f>VLOOKUP(H857,Sheet2!$A$1:$B$270,2,FALSE)</f>
        <v>SURABAYA SELATAN</v>
      </c>
    </row>
    <row r="858" spans="1:61">
      <c r="A858">
        <v>857</v>
      </c>
      <c r="B858">
        <v>1002643629</v>
      </c>
      <c r="C858">
        <v>3</v>
      </c>
      <c r="D858" t="s">
        <v>55</v>
      </c>
      <c r="E858">
        <v>5</v>
      </c>
      <c r="F858" t="s">
        <v>305</v>
      </c>
      <c r="G858" t="s">
        <v>126</v>
      </c>
      <c r="H858" t="s">
        <v>353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46314.630324074074</v>
      </c>
      <c r="P858" s="57">
        <v>46315.572175925925</v>
      </c>
      <c r="Q858">
        <v>69413099</v>
      </c>
      <c r="S858">
        <v>152310256393</v>
      </c>
      <c r="T858" t="s">
        <v>9652</v>
      </c>
      <c r="U858" t="s">
        <v>9653</v>
      </c>
      <c r="V858" t="s">
        <v>9654</v>
      </c>
      <c r="Z858">
        <v>112.7782586</v>
      </c>
      <c r="AA858">
        <v>-7.3327340999999997</v>
      </c>
      <c r="AB858" t="s">
        <v>9655</v>
      </c>
      <c r="AC858" t="s">
        <v>216</v>
      </c>
      <c r="AL858" t="s">
        <v>217</v>
      </c>
      <c r="AM858" t="s">
        <v>9656</v>
      </c>
      <c r="AN858" t="s">
        <v>6</v>
      </c>
      <c r="AO858" t="s">
        <v>9539</v>
      </c>
      <c r="AP858" s="57">
        <v>46315.625</v>
      </c>
      <c r="AR858" t="s">
        <v>218</v>
      </c>
      <c r="AS858" t="s">
        <v>583</v>
      </c>
      <c r="AT858" t="s">
        <v>230</v>
      </c>
      <c r="AU858">
        <v>20261020</v>
      </c>
      <c r="AV858" t="s">
        <v>221</v>
      </c>
      <c r="AW858" t="s">
        <v>923</v>
      </c>
      <c r="AX858" t="s">
        <v>222</v>
      </c>
      <c r="BA858" s="57">
        <v>46315.625</v>
      </c>
      <c r="BB858" t="s">
        <v>9656</v>
      </c>
      <c r="BC858">
        <v>2026</v>
      </c>
      <c r="BD858">
        <v>10</v>
      </c>
      <c r="BE858">
        <v>20</v>
      </c>
      <c r="BF858" s="6">
        <f t="shared" si="39"/>
        <v>46315</v>
      </c>
      <c r="BG858">
        <f t="shared" si="40"/>
        <v>-0.625</v>
      </c>
      <c r="BH858" t="str">
        <f t="shared" si="41"/>
        <v>COMPLY</v>
      </c>
      <c r="BI858" t="str">
        <f>VLOOKUP(H858,Sheet2!$A$1:$B$270,2,FALSE)</f>
        <v>SURABAYA SELATAN</v>
      </c>
    </row>
    <row r="859" spans="1:61">
      <c r="A859">
        <v>858</v>
      </c>
      <c r="B859">
        <v>1002621157</v>
      </c>
      <c r="C859">
        <v>3</v>
      </c>
      <c r="D859" t="s">
        <v>55</v>
      </c>
      <c r="E859">
        <v>5</v>
      </c>
      <c r="F859" t="s">
        <v>305</v>
      </c>
      <c r="G859" t="s">
        <v>126</v>
      </c>
      <c r="H859" t="s">
        <v>353</v>
      </c>
      <c r="I859" t="s">
        <v>212</v>
      </c>
      <c r="J859" t="s">
        <v>213</v>
      </c>
      <c r="K859" t="s">
        <v>149</v>
      </c>
      <c r="L859" t="s">
        <v>214</v>
      </c>
      <c r="M859" t="s">
        <v>1918</v>
      </c>
      <c r="N859" t="s">
        <v>215</v>
      </c>
      <c r="O859" s="57">
        <v>46298.721979166665</v>
      </c>
      <c r="P859" s="57">
        <v>46301.790497685186</v>
      </c>
      <c r="Q859">
        <v>69403746</v>
      </c>
      <c r="S859">
        <v>152310256174</v>
      </c>
      <c r="T859" t="s">
        <v>1940</v>
      </c>
      <c r="U859" t="s">
        <v>1941</v>
      </c>
      <c r="V859" t="s">
        <v>1942</v>
      </c>
      <c r="Z859">
        <v>112.7790768</v>
      </c>
      <c r="AA859">
        <v>-7.3275152999999902</v>
      </c>
      <c r="AB859" t="s">
        <v>1943</v>
      </c>
      <c r="AC859" t="s">
        <v>235</v>
      </c>
      <c r="AL859" t="s">
        <v>217</v>
      </c>
      <c r="AM859" t="s">
        <v>1944</v>
      </c>
      <c r="AN859" t="s">
        <v>6</v>
      </c>
      <c r="AO859" s="57">
        <v>46091.726053240738</v>
      </c>
      <c r="AP859" s="57">
        <v>46300.333333333336</v>
      </c>
      <c r="AQ859" t="s">
        <v>841</v>
      </c>
      <c r="AR859" t="s">
        <v>12</v>
      </c>
      <c r="AS859" t="s">
        <v>583</v>
      </c>
      <c r="AT859" t="s">
        <v>230</v>
      </c>
      <c r="AV859" t="s">
        <v>1626</v>
      </c>
      <c r="AW859" t="s">
        <v>923</v>
      </c>
      <c r="AX859" t="s">
        <v>222</v>
      </c>
      <c r="BA859" s="57">
        <v>46300.333333333336</v>
      </c>
      <c r="BB859" t="s">
        <v>1944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SURABAYA SELATAN</v>
      </c>
    </row>
    <row r="860" spans="1:61">
      <c r="A860">
        <v>859</v>
      </c>
      <c r="B860">
        <v>1002618123</v>
      </c>
      <c r="C860">
        <v>3</v>
      </c>
      <c r="D860" t="s">
        <v>55</v>
      </c>
      <c r="E860">
        <v>5</v>
      </c>
      <c r="F860" t="s">
        <v>305</v>
      </c>
      <c r="G860" t="s">
        <v>126</v>
      </c>
      <c r="H860" t="s">
        <v>370</v>
      </c>
      <c r="I860" t="s">
        <v>212</v>
      </c>
      <c r="J860" t="s">
        <v>213</v>
      </c>
      <c r="K860" t="s">
        <v>149</v>
      </c>
      <c r="M860" t="s">
        <v>76</v>
      </c>
      <c r="N860" t="s">
        <v>215</v>
      </c>
      <c r="O860" s="57">
        <v>46296.606527777774</v>
      </c>
      <c r="P860" s="57">
        <v>46297.817430555559</v>
      </c>
      <c r="Q860">
        <v>69402439</v>
      </c>
      <c r="S860">
        <v>152303244298</v>
      </c>
      <c r="T860" t="s">
        <v>1101</v>
      </c>
      <c r="U860" t="s">
        <v>1102</v>
      </c>
      <c r="V860" t="s">
        <v>1103</v>
      </c>
      <c r="Z860">
        <v>112.780497</v>
      </c>
      <c r="AA860">
        <v>-7.2836188000000002</v>
      </c>
      <c r="AB860" t="s">
        <v>1104</v>
      </c>
      <c r="AC860" t="s">
        <v>229</v>
      </c>
      <c r="AL860" t="s">
        <v>217</v>
      </c>
      <c r="AM860" t="s">
        <v>1105</v>
      </c>
      <c r="AN860" t="s">
        <v>6</v>
      </c>
      <c r="AO860" s="57">
        <v>46032.611296296294</v>
      </c>
      <c r="AP860" s="57">
        <v>46298.333333333336</v>
      </c>
      <c r="AR860" t="s">
        <v>218</v>
      </c>
      <c r="AS860" t="s">
        <v>126</v>
      </c>
      <c r="AT860" t="s">
        <v>230</v>
      </c>
      <c r="AU860">
        <v>20261002</v>
      </c>
      <c r="AV860" t="s">
        <v>221</v>
      </c>
      <c r="AW860" t="s">
        <v>540</v>
      </c>
      <c r="AX860" t="s">
        <v>222</v>
      </c>
      <c r="BA860" s="57">
        <v>46298.333333333336</v>
      </c>
      <c r="BB860" t="s">
        <v>1105</v>
      </c>
      <c r="BC860">
        <v>2026</v>
      </c>
      <c r="BD860">
        <v>10</v>
      </c>
      <c r="BE860">
        <v>2</v>
      </c>
      <c r="BF860" s="6">
        <f t="shared" si="39"/>
        <v>46297</v>
      </c>
      <c r="BG860">
        <f t="shared" si="40"/>
        <v>-1.3333333333357587</v>
      </c>
      <c r="BH860" t="str">
        <f t="shared" si="41"/>
        <v>COMPLY</v>
      </c>
      <c r="BI860" t="str">
        <f>VLOOKUP(H860,Sheet2!$A$1:$B$270,2,FALSE)</f>
        <v>SURABAYA SELATAN</v>
      </c>
    </row>
    <row r="861" spans="1:61">
      <c r="A861">
        <v>860</v>
      </c>
      <c r="B861">
        <v>1002618719</v>
      </c>
      <c r="C861">
        <v>3</v>
      </c>
      <c r="D861" t="s">
        <v>55</v>
      </c>
      <c r="E861">
        <v>5</v>
      </c>
      <c r="F861" t="s">
        <v>305</v>
      </c>
      <c r="G861" t="s">
        <v>126</v>
      </c>
      <c r="H861" t="s">
        <v>370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46296.725347222222</v>
      </c>
      <c r="P861" s="57">
        <v>46297.798263888886</v>
      </c>
      <c r="Q861">
        <v>69402645</v>
      </c>
      <c r="S861">
        <v>152303245581</v>
      </c>
      <c r="T861" t="s">
        <v>1101</v>
      </c>
      <c r="U861" t="s">
        <v>1106</v>
      </c>
      <c r="V861" t="s">
        <v>1107</v>
      </c>
      <c r="Z861">
        <v>112.780497</v>
      </c>
      <c r="AA861">
        <v>-7.2836188000000002</v>
      </c>
      <c r="AB861" t="s">
        <v>1104</v>
      </c>
      <c r="AC861" t="s">
        <v>229</v>
      </c>
      <c r="AL861" t="s">
        <v>217</v>
      </c>
      <c r="AM861" t="s">
        <v>1108</v>
      </c>
      <c r="AN861" t="s">
        <v>6</v>
      </c>
      <c r="AO861" s="57">
        <v>46032.726099537038</v>
      </c>
      <c r="AP861" s="57">
        <v>46299.333333333336</v>
      </c>
      <c r="AR861" t="s">
        <v>218</v>
      </c>
      <c r="AS861" t="s">
        <v>126</v>
      </c>
      <c r="AT861" t="s">
        <v>230</v>
      </c>
      <c r="AU861">
        <v>20261002</v>
      </c>
      <c r="AV861" t="s">
        <v>221</v>
      </c>
      <c r="AW861" t="s">
        <v>541</v>
      </c>
      <c r="AX861" t="s">
        <v>222</v>
      </c>
      <c r="BA861" s="57">
        <v>46299.333333333336</v>
      </c>
      <c r="BB861" t="s">
        <v>1108</v>
      </c>
      <c r="BC861">
        <v>2026</v>
      </c>
      <c r="BD861">
        <v>10</v>
      </c>
      <c r="BE861">
        <v>2</v>
      </c>
      <c r="BF861" s="6">
        <f t="shared" si="39"/>
        <v>46297</v>
      </c>
      <c r="BG861">
        <f t="shared" si="40"/>
        <v>-2.3333333333357587</v>
      </c>
      <c r="BH861" t="str">
        <f t="shared" si="41"/>
        <v>COMPLY</v>
      </c>
      <c r="BI861" t="str">
        <f>VLOOKUP(H861,Sheet2!$A$1:$B$270,2,FALSE)</f>
        <v>SURABAYA SELATAN</v>
      </c>
    </row>
    <row r="862" spans="1:61">
      <c r="A862">
        <v>861</v>
      </c>
      <c r="B862">
        <v>1002620434</v>
      </c>
      <c r="C862">
        <v>3</v>
      </c>
      <c r="D862" t="s">
        <v>55</v>
      </c>
      <c r="E862">
        <v>5</v>
      </c>
      <c r="F862" t="s">
        <v>305</v>
      </c>
      <c r="G862" t="s">
        <v>126</v>
      </c>
      <c r="H862" t="s">
        <v>370</v>
      </c>
      <c r="I862" t="s">
        <v>212</v>
      </c>
      <c r="J862" t="s">
        <v>213</v>
      </c>
      <c r="K862" t="s">
        <v>149</v>
      </c>
      <c r="M862" t="s">
        <v>76</v>
      </c>
      <c r="N862" t="s">
        <v>215</v>
      </c>
      <c r="O862" s="57">
        <v>46297.686249999999</v>
      </c>
      <c r="P862" s="57">
        <v>46297.763854166667</v>
      </c>
      <c r="Q862">
        <v>69400564</v>
      </c>
      <c r="S862">
        <v>152303245782</v>
      </c>
      <c r="T862" t="s">
        <v>1945</v>
      </c>
      <c r="U862" t="s">
        <v>1946</v>
      </c>
      <c r="V862" t="s">
        <v>1947</v>
      </c>
      <c r="Z862">
        <v>112.7825653</v>
      </c>
      <c r="AA862">
        <v>-7.2943269519999996</v>
      </c>
      <c r="AB862" t="s">
        <v>1948</v>
      </c>
      <c r="AC862" t="s">
        <v>216</v>
      </c>
      <c r="AL862" t="s">
        <v>217</v>
      </c>
      <c r="AM862" t="s">
        <v>1949</v>
      </c>
      <c r="AN862" t="s">
        <v>6</v>
      </c>
      <c r="AO862" s="57">
        <v>46063.694699074076</v>
      </c>
      <c r="AR862" t="s">
        <v>218</v>
      </c>
      <c r="AS862" t="s">
        <v>126</v>
      </c>
      <c r="AT862" t="s">
        <v>230</v>
      </c>
      <c r="AU862">
        <v>20261002</v>
      </c>
      <c r="AV862" t="s">
        <v>221</v>
      </c>
      <c r="AW862" t="s">
        <v>540</v>
      </c>
      <c r="AX862" t="s">
        <v>222</v>
      </c>
      <c r="BA862" s="57">
        <v>46297.291666666664</v>
      </c>
      <c r="BB862" t="s">
        <v>1949</v>
      </c>
      <c r="BC862">
        <v>2026</v>
      </c>
      <c r="BD862">
        <v>10</v>
      </c>
      <c r="BE862">
        <v>2</v>
      </c>
      <c r="BF862" s="6">
        <f t="shared" si="39"/>
        <v>46297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SURABAYA SELATAN</v>
      </c>
    </row>
    <row r="863" spans="1:61">
      <c r="A863">
        <v>862</v>
      </c>
      <c r="B863">
        <v>1002620872</v>
      </c>
      <c r="C863">
        <v>3</v>
      </c>
      <c r="D863" t="s">
        <v>55</v>
      </c>
      <c r="E863">
        <v>5</v>
      </c>
      <c r="F863" t="s">
        <v>305</v>
      </c>
      <c r="G863" t="s">
        <v>126</v>
      </c>
      <c r="H863" t="s">
        <v>370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46298.478182870371</v>
      </c>
      <c r="P863" s="57">
        <v>46298.787222222221</v>
      </c>
      <c r="Q863">
        <v>69403546</v>
      </c>
      <c r="S863">
        <v>152303245938</v>
      </c>
      <c r="T863" t="s">
        <v>1950</v>
      </c>
      <c r="U863" t="s">
        <v>1951</v>
      </c>
      <c r="V863" t="s">
        <v>1952</v>
      </c>
      <c r="Z863">
        <v>112.781138</v>
      </c>
      <c r="AA863">
        <v>-7.3057619999999996</v>
      </c>
      <c r="AB863" t="s">
        <v>1953</v>
      </c>
      <c r="AC863" t="s">
        <v>235</v>
      </c>
      <c r="AL863" t="s">
        <v>217</v>
      </c>
      <c r="AM863" t="s">
        <v>1664</v>
      </c>
      <c r="AN863" t="s">
        <v>6</v>
      </c>
      <c r="AO863" s="57">
        <v>46091.486087962963</v>
      </c>
      <c r="AP863" s="57">
        <v>46299.333333333336</v>
      </c>
      <c r="AR863" t="s">
        <v>218</v>
      </c>
      <c r="AS863" t="s">
        <v>126</v>
      </c>
      <c r="AT863" t="s">
        <v>230</v>
      </c>
      <c r="AU863">
        <v>20261003</v>
      </c>
      <c r="AV863" t="s">
        <v>221</v>
      </c>
      <c r="AW863" t="s">
        <v>877</v>
      </c>
      <c r="AX863" t="s">
        <v>222</v>
      </c>
      <c r="BA863" s="57">
        <v>46299.333333333336</v>
      </c>
      <c r="BB863" t="s">
        <v>1664</v>
      </c>
      <c r="BC863">
        <v>2026</v>
      </c>
      <c r="BD863">
        <v>10</v>
      </c>
      <c r="BE863">
        <v>3</v>
      </c>
      <c r="BF863" s="6">
        <f t="shared" si="39"/>
        <v>46298</v>
      </c>
      <c r="BG863">
        <f t="shared" si="40"/>
        <v>-1.3333333333357587</v>
      </c>
      <c r="BH863" t="str">
        <f t="shared" si="41"/>
        <v>COMPLY</v>
      </c>
      <c r="BI863" t="str">
        <f>VLOOKUP(H863,Sheet2!$A$1:$B$270,2,FALSE)</f>
        <v>SURABAYA SELATAN</v>
      </c>
    </row>
    <row r="864" spans="1:61">
      <c r="A864">
        <v>863</v>
      </c>
      <c r="B864">
        <v>1002620834</v>
      </c>
      <c r="C864">
        <v>3</v>
      </c>
      <c r="D864" t="s">
        <v>55</v>
      </c>
      <c r="E864">
        <v>5</v>
      </c>
      <c r="F864" t="s">
        <v>305</v>
      </c>
      <c r="G864" t="s">
        <v>126</v>
      </c>
      <c r="H864" t="s">
        <v>370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46298.442824074074</v>
      </c>
      <c r="P864" s="57">
        <v>46299.700659722221</v>
      </c>
      <c r="Q864">
        <v>69403518</v>
      </c>
      <c r="S864">
        <v>152303243536</v>
      </c>
      <c r="T864" t="s">
        <v>1954</v>
      </c>
      <c r="U864" t="s">
        <v>1955</v>
      </c>
      <c r="V864" t="s">
        <v>1956</v>
      </c>
      <c r="Z864">
        <v>112.796211</v>
      </c>
      <c r="AA864">
        <v>-7.2906975999999997</v>
      </c>
      <c r="AB864" t="s">
        <v>1957</v>
      </c>
      <c r="AC864" t="s">
        <v>216</v>
      </c>
      <c r="AL864" t="s">
        <v>217</v>
      </c>
      <c r="AM864" t="s">
        <v>1606</v>
      </c>
      <c r="AN864" t="s">
        <v>6</v>
      </c>
      <c r="AO864" s="57">
        <v>46091.444571759261</v>
      </c>
      <c r="AP864" s="57">
        <v>46299.333333333336</v>
      </c>
      <c r="AR864" t="s">
        <v>218</v>
      </c>
      <c r="AS864" t="s">
        <v>126</v>
      </c>
      <c r="AT864" t="s">
        <v>342</v>
      </c>
      <c r="AU864">
        <v>20261004</v>
      </c>
      <c r="AV864" t="s">
        <v>221</v>
      </c>
      <c r="AW864" t="s">
        <v>1901</v>
      </c>
      <c r="AX864" t="s">
        <v>222</v>
      </c>
      <c r="BA864" s="57">
        <v>46299.333333333336</v>
      </c>
      <c r="BB864" t="s">
        <v>1606</v>
      </c>
      <c r="BC864">
        <v>2026</v>
      </c>
      <c r="BD864">
        <v>10</v>
      </c>
      <c r="BE864">
        <v>4</v>
      </c>
      <c r="BF864" s="6">
        <f t="shared" si="39"/>
        <v>46299</v>
      </c>
      <c r="BG864">
        <f t="shared" si="40"/>
        <v>-0.33333333333575865</v>
      </c>
      <c r="BH864" t="str">
        <f t="shared" si="41"/>
        <v>COMPLY</v>
      </c>
      <c r="BI864" t="str">
        <f>VLOOKUP(H864,Sheet2!$A$1:$B$270,2,FALSE)</f>
        <v>SURABAYA SELATAN</v>
      </c>
    </row>
    <row r="865" spans="1:61">
      <c r="A865">
        <v>864</v>
      </c>
      <c r="B865">
        <v>1002622326</v>
      </c>
      <c r="C865">
        <v>3</v>
      </c>
      <c r="D865" t="s">
        <v>55</v>
      </c>
      <c r="E865">
        <v>5</v>
      </c>
      <c r="F865" t="s">
        <v>305</v>
      </c>
      <c r="G865" t="s">
        <v>126</v>
      </c>
      <c r="H865" t="s">
        <v>370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46300.52685185185</v>
      </c>
      <c r="P865" s="57">
        <v>46301.573831018519</v>
      </c>
      <c r="Q865">
        <v>69404305</v>
      </c>
      <c r="S865">
        <v>152303244071</v>
      </c>
      <c r="T865" t="s">
        <v>2750</v>
      </c>
      <c r="U865" t="s">
        <v>2751</v>
      </c>
      <c r="V865" t="s">
        <v>2752</v>
      </c>
      <c r="Z865">
        <v>112.809578</v>
      </c>
      <c r="AA865">
        <v>-7.2617880000000001</v>
      </c>
      <c r="AB865" t="s">
        <v>2753</v>
      </c>
      <c r="AC865" t="s">
        <v>235</v>
      </c>
      <c r="AL865" t="s">
        <v>217</v>
      </c>
      <c r="AM865" t="s">
        <v>2754</v>
      </c>
      <c r="AN865" t="s">
        <v>6</v>
      </c>
      <c r="AO865" s="57">
        <v>46152.569618055553</v>
      </c>
      <c r="AP865" s="57">
        <v>46301.458333333336</v>
      </c>
      <c r="AR865" t="s">
        <v>218</v>
      </c>
      <c r="AS865" t="s">
        <v>126</v>
      </c>
      <c r="AT865" t="s">
        <v>230</v>
      </c>
      <c r="AU865">
        <v>20261006</v>
      </c>
      <c r="AV865" t="s">
        <v>221</v>
      </c>
      <c r="AW865" t="s">
        <v>879</v>
      </c>
      <c r="AX865" t="s">
        <v>222</v>
      </c>
      <c r="BA865" s="57">
        <v>46301.458333333336</v>
      </c>
      <c r="BB865" t="s">
        <v>2754</v>
      </c>
      <c r="BC865">
        <v>2026</v>
      </c>
      <c r="BD865">
        <v>10</v>
      </c>
      <c r="BE865">
        <v>6</v>
      </c>
      <c r="BF865" s="6">
        <f t="shared" si="39"/>
        <v>46301</v>
      </c>
      <c r="BG865">
        <f t="shared" si="40"/>
        <v>-0.45833333333575865</v>
      </c>
      <c r="BH865" t="str">
        <f t="shared" si="41"/>
        <v>COMPLY</v>
      </c>
      <c r="BI865" t="str">
        <f>VLOOKUP(H865,Sheet2!$A$1:$B$270,2,FALSE)</f>
        <v>SURABAYA SELATAN</v>
      </c>
    </row>
    <row r="866" spans="1:61">
      <c r="A866">
        <v>865</v>
      </c>
      <c r="B866">
        <v>1002622325</v>
      </c>
      <c r="C866">
        <v>3</v>
      </c>
      <c r="D866" t="s">
        <v>55</v>
      </c>
      <c r="E866">
        <v>5</v>
      </c>
      <c r="F866" t="s">
        <v>305</v>
      </c>
      <c r="G866" t="s">
        <v>126</v>
      </c>
      <c r="H866" t="s">
        <v>370</v>
      </c>
      <c r="I866" t="s">
        <v>212</v>
      </c>
      <c r="J866" t="s">
        <v>213</v>
      </c>
      <c r="K866" t="s">
        <v>149</v>
      </c>
      <c r="L866" t="s">
        <v>214</v>
      </c>
      <c r="M866" t="s">
        <v>76</v>
      </c>
      <c r="N866" t="s">
        <v>215</v>
      </c>
      <c r="O866" s="57">
        <v>46300.52679398148</v>
      </c>
      <c r="P866" s="57">
        <v>46301.602048611108</v>
      </c>
      <c r="Q866">
        <v>69404284</v>
      </c>
      <c r="S866">
        <v>152303244070</v>
      </c>
      <c r="T866" t="s">
        <v>2755</v>
      </c>
      <c r="U866" t="s">
        <v>2751</v>
      </c>
      <c r="V866" t="s">
        <v>2756</v>
      </c>
      <c r="Z866">
        <v>112.809578</v>
      </c>
      <c r="AA866">
        <v>-7.2617880000000001</v>
      </c>
      <c r="AB866" t="s">
        <v>2757</v>
      </c>
      <c r="AC866" t="s">
        <v>235</v>
      </c>
      <c r="AL866" t="s">
        <v>217</v>
      </c>
      <c r="AM866" t="s">
        <v>2754</v>
      </c>
      <c r="AN866" t="s">
        <v>6</v>
      </c>
      <c r="AO866" s="57">
        <v>46152.569618055553</v>
      </c>
      <c r="AP866" s="57">
        <v>46301.458333333336</v>
      </c>
      <c r="AR866" t="s">
        <v>218</v>
      </c>
      <c r="AS866" t="s">
        <v>126</v>
      </c>
      <c r="AT866" t="s">
        <v>230</v>
      </c>
      <c r="AU866">
        <v>20261006</v>
      </c>
      <c r="AV866" t="s">
        <v>221</v>
      </c>
      <c r="AW866" t="s">
        <v>879</v>
      </c>
      <c r="AX866" t="s">
        <v>222</v>
      </c>
      <c r="BA866" s="57">
        <v>46301.458333333336</v>
      </c>
      <c r="BB866" t="s">
        <v>2754</v>
      </c>
      <c r="BC866">
        <v>2026</v>
      </c>
      <c r="BD866">
        <v>10</v>
      </c>
      <c r="BE866">
        <v>6</v>
      </c>
      <c r="BF866" s="6">
        <f t="shared" si="39"/>
        <v>46301</v>
      </c>
      <c r="BG866">
        <f t="shared" si="40"/>
        <v>-0.45833333333575865</v>
      </c>
      <c r="BH866" t="str">
        <f t="shared" si="41"/>
        <v>COMPLY</v>
      </c>
      <c r="BI866" t="str">
        <f>VLOOKUP(H866,Sheet2!$A$1:$B$270,2,FALSE)</f>
        <v>SURABAYA SELATAN</v>
      </c>
    </row>
    <row r="867" spans="1:61">
      <c r="A867">
        <v>866</v>
      </c>
      <c r="B867">
        <v>1002630715</v>
      </c>
      <c r="C867">
        <v>3</v>
      </c>
      <c r="D867" t="s">
        <v>55</v>
      </c>
      <c r="E867">
        <v>5</v>
      </c>
      <c r="F867" t="s">
        <v>305</v>
      </c>
      <c r="G867" t="s">
        <v>126</v>
      </c>
      <c r="H867" t="s">
        <v>370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46305.437210648146</v>
      </c>
      <c r="P867" s="57">
        <v>46306.686203703706</v>
      </c>
      <c r="Q867">
        <v>69407778</v>
      </c>
      <c r="S867">
        <v>152303241552</v>
      </c>
      <c r="T867" t="s">
        <v>5242</v>
      </c>
      <c r="U867" t="s">
        <v>5243</v>
      </c>
      <c r="V867" t="s">
        <v>5244</v>
      </c>
      <c r="Z867">
        <v>112.76764540000001</v>
      </c>
      <c r="AA867">
        <v>-7.2665177999999999</v>
      </c>
      <c r="AB867" t="s">
        <v>5245</v>
      </c>
      <c r="AC867" t="s">
        <v>235</v>
      </c>
      <c r="AL867" t="s">
        <v>217</v>
      </c>
      <c r="AM867" t="s">
        <v>5246</v>
      </c>
      <c r="AN867" t="s">
        <v>6</v>
      </c>
      <c r="AO867" s="57">
        <v>46305.444502314815</v>
      </c>
      <c r="AP867" s="57">
        <v>46306.458333333336</v>
      </c>
      <c r="AR867" t="s">
        <v>218</v>
      </c>
      <c r="AS867" t="s">
        <v>126</v>
      </c>
      <c r="AT867" t="s">
        <v>230</v>
      </c>
      <c r="AU867">
        <v>20261011</v>
      </c>
      <c r="AV867" t="s">
        <v>221</v>
      </c>
      <c r="AW867" t="s">
        <v>886</v>
      </c>
      <c r="AX867" t="s">
        <v>222</v>
      </c>
      <c r="BA867" s="57">
        <v>46306.458333333336</v>
      </c>
      <c r="BB867" t="s">
        <v>5246</v>
      </c>
      <c r="BC867">
        <v>2026</v>
      </c>
      <c r="BD867">
        <v>10</v>
      </c>
      <c r="BE867">
        <v>11</v>
      </c>
      <c r="BF867" s="6">
        <f t="shared" si="39"/>
        <v>46306</v>
      </c>
      <c r="BG867">
        <f t="shared" si="40"/>
        <v>-0.45833333333575865</v>
      </c>
      <c r="BH867" t="str">
        <f t="shared" si="41"/>
        <v>COMPLY</v>
      </c>
      <c r="BI867" t="str">
        <f>VLOOKUP(H867,Sheet2!$A$1:$B$270,2,FALSE)</f>
        <v>SURABAYA SELATAN</v>
      </c>
    </row>
    <row r="868" spans="1:61">
      <c r="A868">
        <v>867</v>
      </c>
      <c r="B868">
        <v>1002634907</v>
      </c>
      <c r="C868">
        <v>3</v>
      </c>
      <c r="D868" t="s">
        <v>55</v>
      </c>
      <c r="E868">
        <v>5</v>
      </c>
      <c r="F868" t="s">
        <v>305</v>
      </c>
      <c r="G868" t="s">
        <v>126</v>
      </c>
      <c r="H868" t="s">
        <v>370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46308.538645833331</v>
      </c>
      <c r="P868" s="57">
        <v>46308.722696759258</v>
      </c>
      <c r="Q868">
        <v>69409343</v>
      </c>
      <c r="S868">
        <v>152303240518</v>
      </c>
      <c r="T868" t="s">
        <v>6045</v>
      </c>
      <c r="U868" t="s">
        <v>6046</v>
      </c>
      <c r="V868" t="s">
        <v>6047</v>
      </c>
      <c r="Z868">
        <v>112.78018179999999</v>
      </c>
      <c r="AA868">
        <v>-7.3007552000000002</v>
      </c>
      <c r="AB868" t="s">
        <v>6048</v>
      </c>
      <c r="AC868" t="s">
        <v>235</v>
      </c>
      <c r="AL868" t="s">
        <v>217</v>
      </c>
      <c r="AM868" t="s">
        <v>6049</v>
      </c>
      <c r="AN868" t="s">
        <v>6</v>
      </c>
      <c r="AO868" t="s">
        <v>5854</v>
      </c>
      <c r="AP868" s="57">
        <v>46309.458333333336</v>
      </c>
      <c r="AR868" t="s">
        <v>218</v>
      </c>
      <c r="AS868" t="s">
        <v>126</v>
      </c>
      <c r="AT868" t="s">
        <v>230</v>
      </c>
      <c r="AU868">
        <v>20261013</v>
      </c>
      <c r="AV868" t="s">
        <v>221</v>
      </c>
      <c r="AW868" t="s">
        <v>877</v>
      </c>
      <c r="AX868" t="s">
        <v>222</v>
      </c>
      <c r="BA868" s="57">
        <v>46309.458333333336</v>
      </c>
      <c r="BB868" t="s">
        <v>6049</v>
      </c>
      <c r="BC868">
        <v>2026</v>
      </c>
      <c r="BD868">
        <v>10</v>
      </c>
      <c r="BE868">
        <v>13</v>
      </c>
      <c r="BF868" s="6">
        <f t="shared" si="39"/>
        <v>46308</v>
      </c>
      <c r="BG868">
        <f t="shared" si="40"/>
        <v>-1.4583333333357587</v>
      </c>
      <c r="BH868" t="str">
        <f t="shared" si="41"/>
        <v>COMPLY</v>
      </c>
      <c r="BI868" t="str">
        <f>VLOOKUP(H868,Sheet2!$A$1:$B$270,2,FALSE)</f>
        <v>SURABAYA SELATAN</v>
      </c>
    </row>
    <row r="869" spans="1:61">
      <c r="A869">
        <v>868</v>
      </c>
      <c r="B869">
        <v>1002625053</v>
      </c>
      <c r="C869">
        <v>3</v>
      </c>
      <c r="D869" t="s">
        <v>55</v>
      </c>
      <c r="E869">
        <v>5</v>
      </c>
      <c r="F869" t="s">
        <v>305</v>
      </c>
      <c r="G869" t="s">
        <v>126</v>
      </c>
      <c r="H869" t="s">
        <v>370</v>
      </c>
      <c r="I869" t="s">
        <v>212</v>
      </c>
      <c r="J869" t="s">
        <v>213</v>
      </c>
      <c r="K869" t="s">
        <v>149</v>
      </c>
      <c r="L869" t="s">
        <v>214</v>
      </c>
      <c r="M869" t="s">
        <v>279</v>
      </c>
      <c r="N869" t="s">
        <v>215</v>
      </c>
      <c r="O869" s="57">
        <v>46301.703229166669</v>
      </c>
      <c r="P869" s="57">
        <v>46303.404895833337</v>
      </c>
      <c r="Q869">
        <v>69405349</v>
      </c>
      <c r="S869">
        <v>152303240673</v>
      </c>
      <c r="T869" t="s">
        <v>3348</v>
      </c>
      <c r="U869" t="s">
        <v>3349</v>
      </c>
      <c r="V869" t="s">
        <v>3350</v>
      </c>
      <c r="Z869">
        <v>112.771637029945</v>
      </c>
      <c r="AA869">
        <v>-7.2886098467285496</v>
      </c>
      <c r="AB869" t="s">
        <v>3351</v>
      </c>
      <c r="AC869" t="s">
        <v>216</v>
      </c>
      <c r="AL869" t="s">
        <v>217</v>
      </c>
      <c r="AM869" t="s">
        <v>3352</v>
      </c>
      <c r="AN869" t="s">
        <v>6</v>
      </c>
      <c r="AO869" s="57">
        <v>46183.705092592594</v>
      </c>
      <c r="AP869" s="57">
        <v>46303.458333333336</v>
      </c>
      <c r="AR869" t="s">
        <v>239</v>
      </c>
      <c r="AS869" t="s">
        <v>126</v>
      </c>
      <c r="AT869" t="s">
        <v>230</v>
      </c>
      <c r="AV869" t="s">
        <v>799</v>
      </c>
      <c r="AW869" t="s">
        <v>879</v>
      </c>
      <c r="AX869" t="s">
        <v>222</v>
      </c>
      <c r="BA869" s="57">
        <v>46303.458333333336</v>
      </c>
      <c r="BB869" t="s">
        <v>3352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str">
        <f>VLOOKUP(H869,Sheet2!$A$1:$B$270,2,FALSE)</f>
        <v>SURABAYA SELATAN</v>
      </c>
    </row>
    <row r="870" spans="1:61">
      <c r="A870">
        <v>869</v>
      </c>
      <c r="B870">
        <v>1002641881</v>
      </c>
      <c r="C870">
        <v>3</v>
      </c>
      <c r="D870" t="s">
        <v>55</v>
      </c>
      <c r="E870">
        <v>5</v>
      </c>
      <c r="F870" t="s">
        <v>305</v>
      </c>
      <c r="G870" t="s">
        <v>126</v>
      </c>
      <c r="H870" t="s">
        <v>370</v>
      </c>
      <c r="I870" t="s">
        <v>212</v>
      </c>
      <c r="J870" t="s">
        <v>213</v>
      </c>
      <c r="K870" t="s">
        <v>149</v>
      </c>
      <c r="L870" t="s">
        <v>214</v>
      </c>
      <c r="M870" t="s">
        <v>279</v>
      </c>
      <c r="N870" t="s">
        <v>215</v>
      </c>
      <c r="O870" s="57">
        <v>46313.522673611114</v>
      </c>
      <c r="P870" s="57">
        <v>46313.755486111113</v>
      </c>
      <c r="Q870">
        <v>69412354</v>
      </c>
      <c r="S870">
        <v>152303244261</v>
      </c>
      <c r="T870" t="s">
        <v>8609</v>
      </c>
      <c r="U870" t="s">
        <v>8610</v>
      </c>
      <c r="V870" t="s">
        <v>8611</v>
      </c>
      <c r="Z870">
        <v>112.76378227910099</v>
      </c>
      <c r="AA870">
        <v>-7.2660775793125296</v>
      </c>
      <c r="AB870" t="s">
        <v>8612</v>
      </c>
      <c r="AC870" t="s">
        <v>235</v>
      </c>
      <c r="AL870" t="s">
        <v>217</v>
      </c>
      <c r="AM870" t="s">
        <v>8123</v>
      </c>
      <c r="AN870" t="s">
        <v>6</v>
      </c>
      <c r="AO870" t="s">
        <v>8124</v>
      </c>
      <c r="AP870" s="57">
        <v>46314.458333333336</v>
      </c>
      <c r="AR870" t="s">
        <v>239</v>
      </c>
      <c r="AS870" t="s">
        <v>126</v>
      </c>
      <c r="AT870" t="s">
        <v>230</v>
      </c>
      <c r="AV870" t="s">
        <v>799</v>
      </c>
      <c r="AW870" t="s">
        <v>883</v>
      </c>
      <c r="AX870" t="s">
        <v>222</v>
      </c>
      <c r="BA870" s="57">
        <v>46314.458333333336</v>
      </c>
      <c r="BB870" t="s">
        <v>8123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SURABAYA SELATAN</v>
      </c>
    </row>
    <row r="871" spans="1:61">
      <c r="A871">
        <v>870</v>
      </c>
      <c r="B871">
        <v>1002621494</v>
      </c>
      <c r="C871">
        <v>3</v>
      </c>
      <c r="D871" t="s">
        <v>55</v>
      </c>
      <c r="E871">
        <v>5</v>
      </c>
      <c r="F871" t="s">
        <v>305</v>
      </c>
      <c r="G871" t="s">
        <v>124</v>
      </c>
      <c r="H871" t="s">
        <v>307</v>
      </c>
      <c r="I871" t="s">
        <v>212</v>
      </c>
      <c r="J871" t="s">
        <v>213</v>
      </c>
      <c r="K871" t="s">
        <v>149</v>
      </c>
      <c r="M871" t="s">
        <v>1400</v>
      </c>
      <c r="N871" t="s">
        <v>215</v>
      </c>
      <c r="O871" s="57">
        <v>46299.708287037036</v>
      </c>
      <c r="P871" s="57">
        <v>46301.676261574074</v>
      </c>
      <c r="Q871">
        <v>69403975</v>
      </c>
      <c r="S871">
        <v>152308243249</v>
      </c>
      <c r="T871" t="s">
        <v>1958</v>
      </c>
      <c r="U871" t="s">
        <v>1959</v>
      </c>
      <c r="V871" t="s">
        <v>1960</v>
      </c>
      <c r="Z871">
        <v>112.7612716</v>
      </c>
      <c r="AA871">
        <v>-7.3070893999999997</v>
      </c>
      <c r="AB871" t="s">
        <v>1961</v>
      </c>
      <c r="AC871" t="s">
        <v>229</v>
      </c>
      <c r="AL871" t="s">
        <v>217</v>
      </c>
      <c r="AM871" t="s">
        <v>1962</v>
      </c>
      <c r="AN871" t="s">
        <v>6</v>
      </c>
      <c r="AO871" s="57">
        <v>46122.725798611114</v>
      </c>
      <c r="AP871" s="57">
        <v>46300.625</v>
      </c>
      <c r="AR871" t="s">
        <v>14</v>
      </c>
      <c r="AS871" t="s">
        <v>581</v>
      </c>
      <c r="AT871" t="s">
        <v>1963</v>
      </c>
      <c r="AV871" t="s">
        <v>3353</v>
      </c>
      <c r="AW871" t="s">
        <v>1964</v>
      </c>
      <c r="AX871" t="s">
        <v>222</v>
      </c>
      <c r="BA871" s="57">
        <v>46300.625</v>
      </c>
      <c r="BB871" t="s">
        <v>1962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str">
        <f>VLOOKUP(H871,Sheet2!$A$1:$B$270,2,FALSE)</f>
        <v>SURABAYA SELATAN</v>
      </c>
    </row>
    <row r="872" spans="1:61">
      <c r="A872">
        <v>871</v>
      </c>
      <c r="B872">
        <v>1002640745</v>
      </c>
      <c r="C872">
        <v>3</v>
      </c>
      <c r="D872" t="s">
        <v>55</v>
      </c>
      <c r="E872">
        <v>5</v>
      </c>
      <c r="F872" t="s">
        <v>305</v>
      </c>
      <c r="G872" t="s">
        <v>124</v>
      </c>
      <c r="H872" t="s">
        <v>307</v>
      </c>
      <c r="I872" t="s">
        <v>212</v>
      </c>
      <c r="J872" t="s">
        <v>213</v>
      </c>
      <c r="K872" t="s">
        <v>149</v>
      </c>
      <c r="L872" t="s">
        <v>214</v>
      </c>
      <c r="M872" t="s">
        <v>1400</v>
      </c>
      <c r="N872" t="s">
        <v>215</v>
      </c>
      <c r="O872" s="57">
        <v>46311.692777777775</v>
      </c>
      <c r="P872" s="57">
        <v>46314.631018518521</v>
      </c>
      <c r="Q872">
        <v>69411749</v>
      </c>
      <c r="S872">
        <v>152308243053</v>
      </c>
      <c r="T872" t="s">
        <v>8613</v>
      </c>
      <c r="U872" t="s">
        <v>8614</v>
      </c>
      <c r="V872" t="s">
        <v>8615</v>
      </c>
      <c r="Z872">
        <v>112.769148096181</v>
      </c>
      <c r="AA872">
        <v>-7.3168865111301304</v>
      </c>
      <c r="AB872" t="s">
        <v>8616</v>
      </c>
      <c r="AC872" t="s">
        <v>3546</v>
      </c>
      <c r="AL872" t="s">
        <v>217</v>
      </c>
      <c r="AM872" t="s">
        <v>8617</v>
      </c>
      <c r="AN872" t="s">
        <v>6</v>
      </c>
      <c r="AO872" t="s">
        <v>8618</v>
      </c>
      <c r="AP872" s="57">
        <v>46312.625</v>
      </c>
      <c r="AQ872" t="s">
        <v>841</v>
      </c>
      <c r="AR872" t="s">
        <v>14</v>
      </c>
      <c r="AS872" t="s">
        <v>581</v>
      </c>
      <c r="AT872" t="s">
        <v>230</v>
      </c>
      <c r="AV872" t="s">
        <v>8619</v>
      </c>
      <c r="AW872" t="s">
        <v>2897</v>
      </c>
      <c r="AX872" t="s">
        <v>222</v>
      </c>
      <c r="BA872" s="57">
        <v>46312.625</v>
      </c>
      <c r="BB872" t="s">
        <v>8617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SURABAYA SELATAN</v>
      </c>
    </row>
    <row r="873" spans="1:61">
      <c r="A873">
        <v>872</v>
      </c>
      <c r="B873">
        <v>1002618820</v>
      </c>
      <c r="C873">
        <v>3</v>
      </c>
      <c r="D873" t="s">
        <v>55</v>
      </c>
      <c r="E873">
        <v>5</v>
      </c>
      <c r="F873" t="s">
        <v>305</v>
      </c>
      <c r="G873" t="s">
        <v>124</v>
      </c>
      <c r="H873" t="s">
        <v>307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46296.817812499998</v>
      </c>
      <c r="P873" s="57">
        <v>46298.589918981481</v>
      </c>
      <c r="Q873">
        <v>69402688</v>
      </c>
      <c r="S873">
        <v>152308243565</v>
      </c>
      <c r="T873" t="s">
        <v>1109</v>
      </c>
      <c r="U873" t="s">
        <v>1110</v>
      </c>
      <c r="V873" t="s">
        <v>1111</v>
      </c>
      <c r="Z873">
        <v>112.755453586578</v>
      </c>
      <c r="AA873">
        <v>-7.3179974751349901</v>
      </c>
      <c r="AB873" t="s">
        <v>1112</v>
      </c>
      <c r="AC873" t="s">
        <v>235</v>
      </c>
      <c r="AL873" t="s">
        <v>217</v>
      </c>
      <c r="AM873" t="s">
        <v>1113</v>
      </c>
      <c r="AN873" t="s">
        <v>6</v>
      </c>
      <c r="AO873" s="57">
        <v>46032.819814814815</v>
      </c>
      <c r="AP873" s="57">
        <v>46298.333333333336</v>
      </c>
      <c r="AR873" t="s">
        <v>218</v>
      </c>
      <c r="AS873" t="s">
        <v>581</v>
      </c>
      <c r="AT873" t="s">
        <v>230</v>
      </c>
      <c r="AU873">
        <v>20261003</v>
      </c>
      <c r="AV873" t="s">
        <v>221</v>
      </c>
      <c r="AW873" t="s">
        <v>877</v>
      </c>
      <c r="AX873" t="s">
        <v>222</v>
      </c>
      <c r="BA873" s="57">
        <v>46298.333333333336</v>
      </c>
      <c r="BB873" t="s">
        <v>1113</v>
      </c>
      <c r="BC873">
        <v>2026</v>
      </c>
      <c r="BD873">
        <v>10</v>
      </c>
      <c r="BE873">
        <v>3</v>
      </c>
      <c r="BF873" s="6">
        <f t="shared" si="39"/>
        <v>46298</v>
      </c>
      <c r="BG873">
        <f t="shared" si="40"/>
        <v>-0.33333333333575865</v>
      </c>
      <c r="BH873" t="str">
        <f t="shared" si="41"/>
        <v>COMPLY</v>
      </c>
      <c r="BI873" t="str">
        <f>VLOOKUP(H873,Sheet2!$A$1:$B$270,2,FALSE)</f>
        <v>SURABAYA SELATAN</v>
      </c>
    </row>
    <row r="874" spans="1:61">
      <c r="A874">
        <v>873</v>
      </c>
      <c r="B874">
        <v>1002621618</v>
      </c>
      <c r="C874">
        <v>3</v>
      </c>
      <c r="D874" t="s">
        <v>55</v>
      </c>
      <c r="E874">
        <v>5</v>
      </c>
      <c r="F874" t="s">
        <v>305</v>
      </c>
      <c r="G874" t="s">
        <v>124</v>
      </c>
      <c r="H874" t="s">
        <v>307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46300.365393518521</v>
      </c>
      <c r="P874" s="57">
        <v>46305.587106481478</v>
      </c>
      <c r="Q874">
        <v>69404040</v>
      </c>
      <c r="S874">
        <v>152308243593</v>
      </c>
      <c r="T874" t="s">
        <v>2758</v>
      </c>
      <c r="U874" t="s">
        <v>2759</v>
      </c>
      <c r="V874" t="s">
        <v>2760</v>
      </c>
      <c r="Z874">
        <v>112.7420724</v>
      </c>
      <c r="AA874">
        <v>-7.3060653999999996</v>
      </c>
      <c r="AB874" t="s">
        <v>2761</v>
      </c>
      <c r="AC874" t="s">
        <v>229</v>
      </c>
      <c r="AL874" t="s">
        <v>217</v>
      </c>
      <c r="AM874" t="s">
        <v>2762</v>
      </c>
      <c r="AN874" t="s">
        <v>6</v>
      </c>
      <c r="AO874" s="57">
        <v>46152.371782407405</v>
      </c>
      <c r="AP874" s="57">
        <v>46305.458333333336</v>
      </c>
      <c r="AR874" t="s">
        <v>218</v>
      </c>
      <c r="AS874" t="s">
        <v>581</v>
      </c>
      <c r="AT874" t="s">
        <v>1963</v>
      </c>
      <c r="AU874">
        <v>20261010</v>
      </c>
      <c r="AV874" t="s">
        <v>221</v>
      </c>
      <c r="AW874" t="s">
        <v>2692</v>
      </c>
      <c r="AX874" t="s">
        <v>222</v>
      </c>
      <c r="BA874" s="57">
        <v>46305.458333333336</v>
      </c>
      <c r="BB874" t="s">
        <v>2762</v>
      </c>
      <c r="BC874">
        <v>2026</v>
      </c>
      <c r="BD874">
        <v>10</v>
      </c>
      <c r="BE874">
        <v>10</v>
      </c>
      <c r="BF874" s="6">
        <f t="shared" si="39"/>
        <v>46305</v>
      </c>
      <c r="BG874">
        <f t="shared" si="40"/>
        <v>-0.45833333333575865</v>
      </c>
      <c r="BH874" t="str">
        <f t="shared" si="41"/>
        <v>COMPLY</v>
      </c>
      <c r="BI874" t="str">
        <f>VLOOKUP(H874,Sheet2!$A$1:$B$270,2,FALSE)</f>
        <v>SURABAYA SELATAN</v>
      </c>
    </row>
    <row r="875" spans="1:61">
      <c r="A875">
        <v>874</v>
      </c>
      <c r="B875">
        <v>1002624935</v>
      </c>
      <c r="C875">
        <v>3</v>
      </c>
      <c r="D875" t="s">
        <v>55</v>
      </c>
      <c r="E875">
        <v>5</v>
      </c>
      <c r="F875" t="s">
        <v>305</v>
      </c>
      <c r="G875" t="s">
        <v>124</v>
      </c>
      <c r="H875" t="s">
        <v>307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46301.676261574074</v>
      </c>
      <c r="P875" s="57">
        <v>46301.750277777777</v>
      </c>
      <c r="Q875">
        <v>69403975</v>
      </c>
      <c r="S875">
        <v>152308243614</v>
      </c>
      <c r="T875" t="s">
        <v>1958</v>
      </c>
      <c r="U875" t="s">
        <v>1959</v>
      </c>
      <c r="V875" t="s">
        <v>3354</v>
      </c>
      <c r="Z875">
        <v>112.761</v>
      </c>
      <c r="AA875">
        <v>-7.3064</v>
      </c>
      <c r="AB875" t="s">
        <v>1961</v>
      </c>
      <c r="AC875" t="s">
        <v>229</v>
      </c>
      <c r="AL875" t="s">
        <v>217</v>
      </c>
      <c r="AM875" t="s">
        <v>3355</v>
      </c>
      <c r="AN875" t="s">
        <v>6</v>
      </c>
      <c r="AO875" s="57">
        <v>46183.694976851853</v>
      </c>
      <c r="AR875" t="s">
        <v>218</v>
      </c>
      <c r="AS875" t="s">
        <v>581</v>
      </c>
      <c r="AT875" t="s">
        <v>1963</v>
      </c>
      <c r="AU875">
        <v>20261006</v>
      </c>
      <c r="AV875" t="s">
        <v>221</v>
      </c>
      <c r="AW875" t="s">
        <v>1964</v>
      </c>
      <c r="AX875" t="s">
        <v>222</v>
      </c>
      <c r="BA875" s="57">
        <v>46301.291666666664</v>
      </c>
      <c r="BB875" t="s">
        <v>3355</v>
      </c>
      <c r="BC875">
        <v>2026</v>
      </c>
      <c r="BD875">
        <v>10</v>
      </c>
      <c r="BE875">
        <v>6</v>
      </c>
      <c r="BF875" s="6">
        <f t="shared" si="39"/>
        <v>46301</v>
      </c>
      <c r="BG875">
        <f t="shared" si="40"/>
        <v>-0.29166666666424135</v>
      </c>
      <c r="BH875" t="str">
        <f t="shared" si="41"/>
        <v>COMPLY</v>
      </c>
      <c r="BI875" t="str">
        <f>VLOOKUP(H875,Sheet2!$A$1:$B$270,2,FALSE)</f>
        <v>SURABAYA SELATAN</v>
      </c>
    </row>
    <row r="876" spans="1:61">
      <c r="A876">
        <v>875</v>
      </c>
      <c r="B876">
        <v>1002634538</v>
      </c>
      <c r="C876">
        <v>3</v>
      </c>
      <c r="D876" t="s">
        <v>55</v>
      </c>
      <c r="E876">
        <v>5</v>
      </c>
      <c r="F876" t="s">
        <v>305</v>
      </c>
      <c r="G876" t="s">
        <v>124</v>
      </c>
      <c r="H876" t="s">
        <v>307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46308.44971064815</v>
      </c>
      <c r="P876" s="57">
        <v>46309.549155092594</v>
      </c>
      <c r="Q876">
        <v>69409219</v>
      </c>
      <c r="S876">
        <v>152308243683</v>
      </c>
      <c r="T876" t="s">
        <v>6050</v>
      </c>
      <c r="U876" t="s">
        <v>6051</v>
      </c>
      <c r="V876" t="s">
        <v>6052</v>
      </c>
      <c r="Z876">
        <v>112.746325</v>
      </c>
      <c r="AA876">
        <v>-7.3205150000000003</v>
      </c>
      <c r="AB876" t="s">
        <v>6053</v>
      </c>
      <c r="AC876" t="s">
        <v>235</v>
      </c>
      <c r="AL876" t="s">
        <v>217</v>
      </c>
      <c r="AM876" t="s">
        <v>6054</v>
      </c>
      <c r="AN876" t="s">
        <v>6</v>
      </c>
      <c r="AO876" t="s">
        <v>5834</v>
      </c>
      <c r="AP876" s="57">
        <v>46309.333333333336</v>
      </c>
      <c r="AR876" t="s">
        <v>218</v>
      </c>
      <c r="AS876" t="s">
        <v>581</v>
      </c>
      <c r="AT876" t="s">
        <v>230</v>
      </c>
      <c r="AU876">
        <v>20261014</v>
      </c>
      <c r="AV876" t="s">
        <v>221</v>
      </c>
      <c r="AW876" t="s">
        <v>880</v>
      </c>
      <c r="AX876" t="s">
        <v>222</v>
      </c>
      <c r="BA876" s="57">
        <v>46309.333333333336</v>
      </c>
      <c r="BB876" t="s">
        <v>6054</v>
      </c>
      <c r="BC876">
        <v>2026</v>
      </c>
      <c r="BD876">
        <v>10</v>
      </c>
      <c r="BE876">
        <v>14</v>
      </c>
      <c r="BF876" s="6">
        <f t="shared" si="39"/>
        <v>46309</v>
      </c>
      <c r="BG876">
        <f t="shared" si="40"/>
        <v>-0.33333333333575865</v>
      </c>
      <c r="BH876" t="str">
        <f t="shared" si="41"/>
        <v>COMPLY</v>
      </c>
      <c r="BI876" t="str">
        <f>VLOOKUP(H876,Sheet2!$A$1:$B$270,2,FALSE)</f>
        <v>SURABAYA SELATAN</v>
      </c>
    </row>
    <row r="877" spans="1:61">
      <c r="A877">
        <v>876</v>
      </c>
      <c r="B877">
        <v>1002634046</v>
      </c>
      <c r="C877">
        <v>3</v>
      </c>
      <c r="D877" t="s">
        <v>55</v>
      </c>
      <c r="E877">
        <v>5</v>
      </c>
      <c r="F877" t="s">
        <v>305</v>
      </c>
      <c r="G877" t="s">
        <v>124</v>
      </c>
      <c r="H877" t="s">
        <v>307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46308.369837962964</v>
      </c>
      <c r="P877" s="57">
        <v>46309.617395833331</v>
      </c>
      <c r="Q877">
        <v>69409051</v>
      </c>
      <c r="S877">
        <v>152308243653</v>
      </c>
      <c r="T877" t="s">
        <v>6055</v>
      </c>
      <c r="U877" t="s">
        <v>6056</v>
      </c>
      <c r="V877" t="s">
        <v>6057</v>
      </c>
      <c r="Z877">
        <v>112.7522319</v>
      </c>
      <c r="AA877">
        <v>-7.3181209000000003</v>
      </c>
      <c r="AB877" t="s">
        <v>6058</v>
      </c>
      <c r="AC877" t="s">
        <v>216</v>
      </c>
      <c r="AL877" t="s">
        <v>217</v>
      </c>
      <c r="AM877" t="s">
        <v>5986</v>
      </c>
      <c r="AN877" t="s">
        <v>6</v>
      </c>
      <c r="AO877" t="s">
        <v>6059</v>
      </c>
      <c r="AP877" s="57">
        <v>46309.333333333336</v>
      </c>
      <c r="AR877" t="s">
        <v>218</v>
      </c>
      <c r="AS877" t="s">
        <v>581</v>
      </c>
      <c r="AT877" t="s">
        <v>230</v>
      </c>
      <c r="AU877">
        <v>20261014</v>
      </c>
      <c r="AV877" t="s">
        <v>221</v>
      </c>
      <c r="AW877" t="s">
        <v>876</v>
      </c>
      <c r="AX877" t="s">
        <v>222</v>
      </c>
      <c r="BA877" s="57">
        <v>46309.333333333336</v>
      </c>
      <c r="BB877" t="s">
        <v>5986</v>
      </c>
      <c r="BC877">
        <v>2026</v>
      </c>
      <c r="BD877">
        <v>10</v>
      </c>
      <c r="BE877">
        <v>14</v>
      </c>
      <c r="BF877" s="6">
        <f t="shared" si="39"/>
        <v>46309</v>
      </c>
      <c r="BG877">
        <f t="shared" si="40"/>
        <v>-0.33333333333575865</v>
      </c>
      <c r="BH877" t="str">
        <f t="shared" si="41"/>
        <v>COMPLY</v>
      </c>
      <c r="BI877" t="str">
        <f>VLOOKUP(H877,Sheet2!$A$1:$B$270,2,FALSE)</f>
        <v>SURABAYA SELATAN</v>
      </c>
    </row>
    <row r="878" spans="1:61">
      <c r="A878">
        <v>877</v>
      </c>
      <c r="B878">
        <v>1002643610</v>
      </c>
      <c r="C878">
        <v>3</v>
      </c>
      <c r="D878" t="s">
        <v>55</v>
      </c>
      <c r="E878">
        <v>5</v>
      </c>
      <c r="F878" t="s">
        <v>305</v>
      </c>
      <c r="G878" t="s">
        <v>124</v>
      </c>
      <c r="H878" t="s">
        <v>307</v>
      </c>
      <c r="I878" t="s">
        <v>212</v>
      </c>
      <c r="J878" t="s">
        <v>213</v>
      </c>
      <c r="K878" t="s">
        <v>149</v>
      </c>
      <c r="M878" t="s">
        <v>76</v>
      </c>
      <c r="N878" t="s">
        <v>215</v>
      </c>
      <c r="O878" s="57">
        <v>46314.631030092591</v>
      </c>
      <c r="P878" s="57">
        <v>46314.700266203705</v>
      </c>
      <c r="Q878">
        <v>69411749</v>
      </c>
      <c r="S878">
        <v>152308243762</v>
      </c>
      <c r="T878" t="s">
        <v>8613</v>
      </c>
      <c r="U878" t="s">
        <v>9657</v>
      </c>
      <c r="V878" t="s">
        <v>9658</v>
      </c>
      <c r="Z878">
        <v>112.7693</v>
      </c>
      <c r="AA878">
        <v>-7.3167999999999997</v>
      </c>
      <c r="AB878" t="s">
        <v>8616</v>
      </c>
      <c r="AC878" t="s">
        <v>3546</v>
      </c>
      <c r="AL878" t="s">
        <v>217</v>
      </c>
      <c r="AM878" t="s">
        <v>9659</v>
      </c>
      <c r="AN878" t="s">
        <v>6</v>
      </c>
      <c r="AO878" t="s">
        <v>9539</v>
      </c>
      <c r="AR878" t="s">
        <v>218</v>
      </c>
      <c r="AS878" t="s">
        <v>581</v>
      </c>
      <c r="AT878" t="s">
        <v>230</v>
      </c>
      <c r="AU878">
        <v>20261019</v>
      </c>
      <c r="AV878" t="s">
        <v>221</v>
      </c>
      <c r="AW878" t="s">
        <v>2453</v>
      </c>
      <c r="AX878" t="s">
        <v>222</v>
      </c>
      <c r="BA878" s="57">
        <v>46314.291666666664</v>
      </c>
      <c r="BB878" t="s">
        <v>9659</v>
      </c>
      <c r="BC878">
        <v>2026</v>
      </c>
      <c r="BD878">
        <v>10</v>
      </c>
      <c r="BE878">
        <v>19</v>
      </c>
      <c r="BF878" s="6">
        <f t="shared" si="39"/>
        <v>46314</v>
      </c>
      <c r="BG878">
        <f t="shared" si="40"/>
        <v>-0.29166666666424135</v>
      </c>
      <c r="BH878" t="str">
        <f t="shared" si="41"/>
        <v>COMPLY</v>
      </c>
      <c r="BI878" t="str">
        <f>VLOOKUP(H878,Sheet2!$A$1:$B$270,2,FALSE)</f>
        <v>SURABAYA SELATAN</v>
      </c>
    </row>
    <row r="879" spans="1:61">
      <c r="A879">
        <v>878</v>
      </c>
      <c r="B879">
        <v>1002645763</v>
      </c>
      <c r="C879">
        <v>3</v>
      </c>
      <c r="D879" t="s">
        <v>55</v>
      </c>
      <c r="E879">
        <v>5</v>
      </c>
      <c r="F879" t="s">
        <v>305</v>
      </c>
      <c r="G879" t="s">
        <v>124</v>
      </c>
      <c r="H879" t="s">
        <v>307</v>
      </c>
      <c r="I879" t="s">
        <v>212</v>
      </c>
      <c r="J879" t="s">
        <v>213</v>
      </c>
      <c r="K879" t="s">
        <v>149</v>
      </c>
      <c r="L879" t="s">
        <v>214</v>
      </c>
      <c r="M879" t="s">
        <v>839</v>
      </c>
      <c r="N879" t="s">
        <v>215</v>
      </c>
      <c r="O879" s="57">
        <v>46315.614398148151</v>
      </c>
      <c r="P879" s="57">
        <v>46316.47</v>
      </c>
      <c r="Q879">
        <v>69413882</v>
      </c>
      <c r="S879">
        <v>152308243774</v>
      </c>
      <c r="T879" t="s">
        <v>10375</v>
      </c>
      <c r="U879" t="s">
        <v>10376</v>
      </c>
      <c r="V879" t="s">
        <v>10377</v>
      </c>
      <c r="Z879">
        <v>112.739569526982</v>
      </c>
      <c r="AA879">
        <v>-7.3203864343853899</v>
      </c>
      <c r="AB879" t="s">
        <v>10378</v>
      </c>
      <c r="AC879" t="s">
        <v>235</v>
      </c>
      <c r="AL879" t="s">
        <v>217</v>
      </c>
      <c r="AM879" t="s">
        <v>10379</v>
      </c>
      <c r="AN879" t="s">
        <v>6</v>
      </c>
      <c r="AO879" t="s">
        <v>10233</v>
      </c>
      <c r="AP879" s="57">
        <v>46316.458333333336</v>
      </c>
      <c r="AQ879" t="s">
        <v>841</v>
      </c>
      <c r="AR879" t="s">
        <v>840</v>
      </c>
      <c r="AS879" t="s">
        <v>581</v>
      </c>
      <c r="AT879" t="s">
        <v>230</v>
      </c>
      <c r="AV879" t="s">
        <v>10380</v>
      </c>
      <c r="AW879" t="s">
        <v>876</v>
      </c>
      <c r="AX879" t="s">
        <v>222</v>
      </c>
      <c r="BA879" s="57">
        <v>46316.458333333336</v>
      </c>
      <c r="BB879" t="s">
        <v>10379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SURABAYA SELATAN</v>
      </c>
    </row>
    <row r="880" spans="1:61">
      <c r="A880">
        <v>879</v>
      </c>
      <c r="B880">
        <v>1002641410</v>
      </c>
      <c r="C880">
        <v>3</v>
      </c>
      <c r="D880" t="s">
        <v>55</v>
      </c>
      <c r="E880">
        <v>5</v>
      </c>
      <c r="F880" t="s">
        <v>305</v>
      </c>
      <c r="G880" t="s">
        <v>124</v>
      </c>
      <c r="H880" t="s">
        <v>307</v>
      </c>
      <c r="I880" t="s">
        <v>212</v>
      </c>
      <c r="J880" t="s">
        <v>213</v>
      </c>
      <c r="K880" t="s">
        <v>149</v>
      </c>
      <c r="M880" t="s">
        <v>279</v>
      </c>
      <c r="N880" t="s">
        <v>215</v>
      </c>
      <c r="O880" s="57">
        <v>46312.578969907408</v>
      </c>
      <c r="P880" s="57">
        <v>46313.394421296296</v>
      </c>
      <c r="Q880">
        <v>69412079</v>
      </c>
      <c r="S880">
        <v>152308243735</v>
      </c>
      <c r="T880" t="s">
        <v>8620</v>
      </c>
      <c r="U880" t="s">
        <v>8621</v>
      </c>
      <c r="V880" t="s">
        <v>8622</v>
      </c>
      <c r="Z880">
        <v>112.7674696</v>
      </c>
      <c r="AA880">
        <v>-7.3081443999999998</v>
      </c>
      <c r="AB880" t="s">
        <v>8623</v>
      </c>
      <c r="AC880" t="s">
        <v>229</v>
      </c>
      <c r="AL880" t="s">
        <v>217</v>
      </c>
      <c r="AM880" t="s">
        <v>8624</v>
      </c>
      <c r="AN880" t="s">
        <v>6</v>
      </c>
      <c r="AO880" t="s">
        <v>8287</v>
      </c>
      <c r="AP880" s="57">
        <v>46313.625</v>
      </c>
      <c r="AR880" t="s">
        <v>239</v>
      </c>
      <c r="AS880" t="s">
        <v>581</v>
      </c>
      <c r="AT880" t="s">
        <v>230</v>
      </c>
      <c r="AV880" t="s">
        <v>799</v>
      </c>
      <c r="AW880" t="s">
        <v>540</v>
      </c>
      <c r="AX880" t="s">
        <v>222</v>
      </c>
      <c r="BA880" s="57">
        <v>46313.625</v>
      </c>
      <c r="BB880" t="s">
        <v>8624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SURABAYA SELATAN</v>
      </c>
    </row>
    <row r="881" spans="1:61">
      <c r="A881">
        <v>880</v>
      </c>
      <c r="B881">
        <v>1002640036</v>
      </c>
      <c r="C881">
        <v>3</v>
      </c>
      <c r="D881" t="s">
        <v>55</v>
      </c>
      <c r="E881">
        <v>5</v>
      </c>
      <c r="F881" t="s">
        <v>305</v>
      </c>
      <c r="G881" t="s">
        <v>124</v>
      </c>
      <c r="H881" t="s">
        <v>307</v>
      </c>
      <c r="I881" t="s">
        <v>212</v>
      </c>
      <c r="J881" t="s">
        <v>213</v>
      </c>
      <c r="K881" t="s">
        <v>149</v>
      </c>
      <c r="M881" t="s">
        <v>1625</v>
      </c>
      <c r="N881" t="s">
        <v>215</v>
      </c>
      <c r="O881" s="57">
        <v>46311.532500000001</v>
      </c>
      <c r="P881" s="57">
        <v>46311.740370370368</v>
      </c>
      <c r="Q881">
        <v>69411432</v>
      </c>
      <c r="S881">
        <v>152308243720</v>
      </c>
      <c r="T881" t="s">
        <v>8625</v>
      </c>
      <c r="U881" t="s">
        <v>8621</v>
      </c>
      <c r="Z881">
        <v>112.76149650000001</v>
      </c>
      <c r="AA881">
        <v>-7.3121666999999997</v>
      </c>
      <c r="AB881" t="s">
        <v>8626</v>
      </c>
      <c r="AC881" t="s">
        <v>229</v>
      </c>
      <c r="AO881" t="s">
        <v>8318</v>
      </c>
      <c r="AR881" t="s">
        <v>1630</v>
      </c>
      <c r="AS881" t="s">
        <v>581</v>
      </c>
      <c r="AT881" t="s">
        <v>230</v>
      </c>
      <c r="AV881" t="s">
        <v>8627</v>
      </c>
      <c r="AW881" t="s">
        <v>539</v>
      </c>
      <c r="AX881" t="s">
        <v>222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SURABAYA SELATAN</v>
      </c>
    </row>
    <row r="882" spans="1:61">
      <c r="A882">
        <v>881</v>
      </c>
      <c r="B882">
        <v>1002635560</v>
      </c>
      <c r="C882">
        <v>3</v>
      </c>
      <c r="D882" t="s">
        <v>51</v>
      </c>
      <c r="E882">
        <v>4</v>
      </c>
      <c r="F882" t="s">
        <v>234</v>
      </c>
      <c r="G882" t="s">
        <v>6693</v>
      </c>
      <c r="H882" t="s">
        <v>6694</v>
      </c>
      <c r="I882" t="s">
        <v>212</v>
      </c>
      <c r="J882" t="s">
        <v>213</v>
      </c>
      <c r="K882" t="s">
        <v>149</v>
      </c>
      <c r="M882" t="s">
        <v>7643</v>
      </c>
      <c r="N882" t="s">
        <v>215</v>
      </c>
      <c r="O882" s="57">
        <v>46308.671597222223</v>
      </c>
      <c r="P882" s="57">
        <v>46310.577766203707</v>
      </c>
      <c r="Q882">
        <v>69407957</v>
      </c>
      <c r="S882">
        <v>141553170121</v>
      </c>
      <c r="T882" t="s">
        <v>5387</v>
      </c>
      <c r="U882" t="s">
        <v>6695</v>
      </c>
      <c r="V882" t="s">
        <v>6696</v>
      </c>
      <c r="Z882">
        <v>110.676756356927</v>
      </c>
      <c r="AA882">
        <v>-7.4391598902509699</v>
      </c>
      <c r="AB882" t="s">
        <v>5390</v>
      </c>
      <c r="AC882" t="s">
        <v>216</v>
      </c>
      <c r="AL882" t="s">
        <v>217</v>
      </c>
      <c r="AM882" t="s">
        <v>6697</v>
      </c>
      <c r="AN882" t="s">
        <v>6</v>
      </c>
      <c r="AO882" t="s">
        <v>6698</v>
      </c>
      <c r="AQ882" t="s">
        <v>841</v>
      </c>
      <c r="AR882" t="s">
        <v>12</v>
      </c>
      <c r="AS882" t="s">
        <v>6693</v>
      </c>
      <c r="AT882" t="s">
        <v>230</v>
      </c>
      <c r="AV882" t="s">
        <v>7644</v>
      </c>
      <c r="AW882" t="s">
        <v>2453</v>
      </c>
      <c r="AX882" t="s">
        <v>222</v>
      </c>
      <c r="BA882" s="57">
        <v>46308.291666666664</v>
      </c>
      <c r="BB882" t="s">
        <v>6697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:61">
      <c r="A883">
        <v>882</v>
      </c>
      <c r="B883">
        <v>1002620934</v>
      </c>
      <c r="C883">
        <v>3</v>
      </c>
      <c r="D883" t="s">
        <v>51</v>
      </c>
      <c r="E883">
        <v>4</v>
      </c>
      <c r="F883" t="s">
        <v>234</v>
      </c>
      <c r="G883" t="s">
        <v>1965</v>
      </c>
      <c r="H883" t="s">
        <v>1966</v>
      </c>
      <c r="I883" t="s">
        <v>212</v>
      </c>
      <c r="J883" t="s">
        <v>213</v>
      </c>
      <c r="K883" t="s">
        <v>149</v>
      </c>
      <c r="L883" t="s">
        <v>214</v>
      </c>
      <c r="M883" t="s">
        <v>76</v>
      </c>
      <c r="N883" t="s">
        <v>215</v>
      </c>
      <c r="O883" s="57">
        <v>46298.520532407405</v>
      </c>
      <c r="P883" s="57">
        <v>46300.689189814817</v>
      </c>
      <c r="Q883">
        <v>69403570</v>
      </c>
      <c r="S883">
        <v>143592107359</v>
      </c>
      <c r="T883" t="s">
        <v>1967</v>
      </c>
      <c r="U883" t="s">
        <v>1968</v>
      </c>
      <c r="V883" t="s">
        <v>1969</v>
      </c>
      <c r="Z883">
        <v>110.7244029</v>
      </c>
      <c r="AA883">
        <v>-7.6536429999999998</v>
      </c>
      <c r="AB883" t="s">
        <v>1970</v>
      </c>
      <c r="AC883" t="s">
        <v>235</v>
      </c>
      <c r="AL883" t="s">
        <v>217</v>
      </c>
      <c r="AM883" t="s">
        <v>1596</v>
      </c>
      <c r="AN883" t="s">
        <v>6</v>
      </c>
      <c r="AO883" s="57">
        <v>46091.527916666666</v>
      </c>
      <c r="AP883" s="57">
        <v>46299.458333333336</v>
      </c>
      <c r="AR883" t="s">
        <v>218</v>
      </c>
      <c r="AS883" t="s">
        <v>1971</v>
      </c>
      <c r="AT883" t="s">
        <v>230</v>
      </c>
      <c r="AU883">
        <v>20261005</v>
      </c>
      <c r="AV883" t="s">
        <v>221</v>
      </c>
      <c r="AW883" t="s">
        <v>877</v>
      </c>
      <c r="AX883" t="s">
        <v>222</v>
      </c>
      <c r="BA883" s="57">
        <v>46299.458333333336</v>
      </c>
      <c r="BB883" t="s">
        <v>1596</v>
      </c>
      <c r="BC883">
        <v>2026</v>
      </c>
      <c r="BD883">
        <v>10</v>
      </c>
      <c r="BE883">
        <v>5</v>
      </c>
      <c r="BF883" s="6">
        <f t="shared" si="39"/>
        <v>46300</v>
      </c>
      <c r="BG883">
        <f t="shared" si="40"/>
        <v>0.54166666666424135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1002626053</v>
      </c>
      <c r="C884">
        <v>3</v>
      </c>
      <c r="D884" t="s">
        <v>51</v>
      </c>
      <c r="E884">
        <v>4</v>
      </c>
      <c r="F884" t="s">
        <v>234</v>
      </c>
      <c r="G884" t="s">
        <v>1965</v>
      </c>
      <c r="H884" t="s">
        <v>1966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46302.544849537036</v>
      </c>
      <c r="P884" s="57">
        <v>46303.821423611109</v>
      </c>
      <c r="Q884">
        <v>69405828</v>
      </c>
      <c r="S884">
        <v>143592109534</v>
      </c>
      <c r="T884" t="s">
        <v>4035</v>
      </c>
      <c r="U884" t="s">
        <v>4036</v>
      </c>
      <c r="V884" t="s">
        <v>4037</v>
      </c>
      <c r="Z884">
        <v>110.6873363</v>
      </c>
      <c r="AA884">
        <v>-7.6715363999999902</v>
      </c>
      <c r="AB884" t="s">
        <v>4038</v>
      </c>
      <c r="AC884" t="s">
        <v>235</v>
      </c>
      <c r="AL884" t="s">
        <v>217</v>
      </c>
      <c r="AM884" t="s">
        <v>4039</v>
      </c>
      <c r="AN884" t="s">
        <v>6</v>
      </c>
      <c r="AO884" s="57">
        <v>46213.549027777779</v>
      </c>
      <c r="AP884" s="57">
        <v>46303.458333333336</v>
      </c>
      <c r="AR884" t="s">
        <v>218</v>
      </c>
      <c r="AS884" t="s">
        <v>1971</v>
      </c>
      <c r="AT884" t="s">
        <v>230</v>
      </c>
      <c r="AU884">
        <v>20261008</v>
      </c>
      <c r="AV884" t="s">
        <v>221</v>
      </c>
      <c r="AW884" t="s">
        <v>876</v>
      </c>
      <c r="AX884" t="s">
        <v>222</v>
      </c>
      <c r="BA884" s="57">
        <v>46303.458333333336</v>
      </c>
      <c r="BB884" t="s">
        <v>4039</v>
      </c>
      <c r="BC884">
        <v>2026</v>
      </c>
      <c r="BD884">
        <v>10</v>
      </c>
      <c r="BE884">
        <v>8</v>
      </c>
      <c r="BF884" s="6">
        <f t="shared" si="39"/>
        <v>46303</v>
      </c>
      <c r="BG884">
        <f t="shared" si="40"/>
        <v>-0.45833333333575865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1002633687</v>
      </c>
      <c r="C885">
        <v>3</v>
      </c>
      <c r="D885" t="s">
        <v>51</v>
      </c>
      <c r="E885">
        <v>4</v>
      </c>
      <c r="F885" t="s">
        <v>234</v>
      </c>
      <c r="G885" t="s">
        <v>1965</v>
      </c>
      <c r="H885" t="s">
        <v>1966</v>
      </c>
      <c r="I885" t="s">
        <v>212</v>
      </c>
      <c r="J885" t="s">
        <v>213</v>
      </c>
      <c r="K885" t="s">
        <v>149</v>
      </c>
      <c r="L885" t="s">
        <v>214</v>
      </c>
      <c r="M885" t="s">
        <v>76</v>
      </c>
      <c r="N885" t="s">
        <v>215</v>
      </c>
      <c r="O885" s="57">
        <v>46307.703240740739</v>
      </c>
      <c r="P885" s="57">
        <v>46315.624386574076</v>
      </c>
      <c r="Q885">
        <v>69408927</v>
      </c>
      <c r="S885">
        <v>143592107541</v>
      </c>
      <c r="T885" t="s">
        <v>6060</v>
      </c>
      <c r="U885" t="s">
        <v>6061</v>
      </c>
      <c r="V885" t="s">
        <v>6062</v>
      </c>
      <c r="Z885">
        <v>110.6500535</v>
      </c>
      <c r="AA885">
        <v>-7.6099622</v>
      </c>
      <c r="AB885" t="s">
        <v>6063</v>
      </c>
      <c r="AC885" t="s">
        <v>235</v>
      </c>
      <c r="AL885" t="s">
        <v>217</v>
      </c>
      <c r="AM885" t="s">
        <v>6064</v>
      </c>
      <c r="AN885" t="s">
        <v>6</v>
      </c>
      <c r="AO885" s="57">
        <v>46366.716041666667</v>
      </c>
      <c r="AP885" s="57">
        <v>46308.625</v>
      </c>
      <c r="AR885" t="s">
        <v>218</v>
      </c>
      <c r="AS885" t="s">
        <v>1971</v>
      </c>
      <c r="AT885" t="s">
        <v>230</v>
      </c>
      <c r="AU885">
        <v>20261020</v>
      </c>
      <c r="AV885" t="s">
        <v>221</v>
      </c>
      <c r="AW885" t="s">
        <v>880</v>
      </c>
      <c r="AX885" t="s">
        <v>222</v>
      </c>
      <c r="BA885" s="57">
        <v>46308.625</v>
      </c>
      <c r="BB885" t="s">
        <v>6064</v>
      </c>
      <c r="BC885">
        <v>2026</v>
      </c>
      <c r="BD885">
        <v>10</v>
      </c>
      <c r="BE885">
        <v>20</v>
      </c>
      <c r="BF885" s="6">
        <f t="shared" si="39"/>
        <v>46315</v>
      </c>
      <c r="BG885">
        <f t="shared" si="40"/>
        <v>6.375</v>
      </c>
      <c r="BH885" t="str">
        <f t="shared" si="41"/>
        <v>NOT COMPLY</v>
      </c>
      <c r="BI885" t="e">
        <f>VLOOKUP(H885,Sheet2!$A$1:$B$270,2,FALSE)</f>
        <v>#N/A</v>
      </c>
    </row>
    <row r="886" spans="1:61">
      <c r="A886">
        <v>885</v>
      </c>
      <c r="B886">
        <v>1002640251</v>
      </c>
      <c r="C886">
        <v>3</v>
      </c>
      <c r="D886" t="s">
        <v>51</v>
      </c>
      <c r="E886">
        <v>4</v>
      </c>
      <c r="F886" t="s">
        <v>234</v>
      </c>
      <c r="G886" t="s">
        <v>1965</v>
      </c>
      <c r="H886" t="s">
        <v>1966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46311.583113425928</v>
      </c>
      <c r="P886" s="57">
        <v>46315.624386574076</v>
      </c>
      <c r="Q886">
        <v>69411532</v>
      </c>
      <c r="S886">
        <v>143592106817</v>
      </c>
      <c r="T886" t="s">
        <v>6060</v>
      </c>
      <c r="U886" t="s">
        <v>6061</v>
      </c>
      <c r="V886" t="s">
        <v>8628</v>
      </c>
      <c r="Z886">
        <v>110.6500535</v>
      </c>
      <c r="AA886">
        <v>-7.6099622</v>
      </c>
      <c r="AB886" t="s">
        <v>8629</v>
      </c>
      <c r="AC886" t="s">
        <v>235</v>
      </c>
      <c r="AL886" t="s">
        <v>217</v>
      </c>
      <c r="AM886" t="s">
        <v>8082</v>
      </c>
      <c r="AN886" t="s">
        <v>6</v>
      </c>
      <c r="AO886" t="s">
        <v>8630</v>
      </c>
      <c r="AP886" s="57">
        <v>46314.333333333336</v>
      </c>
      <c r="AR886" t="s">
        <v>218</v>
      </c>
      <c r="AS886" t="s">
        <v>1971</v>
      </c>
      <c r="AT886" t="s">
        <v>230</v>
      </c>
      <c r="AU886">
        <v>20261020</v>
      </c>
      <c r="AV886" t="s">
        <v>221</v>
      </c>
      <c r="AW886" t="s">
        <v>880</v>
      </c>
      <c r="AX886" t="s">
        <v>222</v>
      </c>
      <c r="BA886" s="57">
        <v>46314.333333333336</v>
      </c>
      <c r="BB886" t="s">
        <v>8082</v>
      </c>
      <c r="BC886">
        <v>2026</v>
      </c>
      <c r="BD886">
        <v>10</v>
      </c>
      <c r="BE886">
        <v>20</v>
      </c>
      <c r="BF886" s="6">
        <f t="shared" si="39"/>
        <v>46315</v>
      </c>
      <c r="BG886">
        <f t="shared" si="40"/>
        <v>0.66666666666424135</v>
      </c>
      <c r="BH886" t="str">
        <f t="shared" si="41"/>
        <v>COMPLY</v>
      </c>
      <c r="BI886" t="e">
        <f>VLOOKUP(H886,Sheet2!$A$1:$B$270,2,FALSE)</f>
        <v>#N/A</v>
      </c>
    </row>
    <row r="887" spans="1:61">
      <c r="A887">
        <v>886</v>
      </c>
      <c r="B887">
        <v>1002622370</v>
      </c>
      <c r="C887">
        <v>3</v>
      </c>
      <c r="D887" t="s">
        <v>51</v>
      </c>
      <c r="E887">
        <v>4</v>
      </c>
      <c r="F887" t="s">
        <v>234</v>
      </c>
      <c r="G887" t="s">
        <v>1965</v>
      </c>
      <c r="H887" t="s">
        <v>2763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46300.544895833336</v>
      </c>
      <c r="P887" s="57">
        <v>46301.684641203705</v>
      </c>
      <c r="Q887">
        <v>69404314</v>
      </c>
      <c r="S887">
        <v>146550124548</v>
      </c>
      <c r="T887" t="s">
        <v>2764</v>
      </c>
      <c r="U887" t="s">
        <v>2765</v>
      </c>
      <c r="V887" t="s">
        <v>2766</v>
      </c>
      <c r="Z887">
        <v>110.60453769999999</v>
      </c>
      <c r="AA887">
        <v>-7.6957678999999999</v>
      </c>
      <c r="AB887" t="s">
        <v>2767</v>
      </c>
      <c r="AC887" t="s">
        <v>235</v>
      </c>
      <c r="AL887" t="s">
        <v>217</v>
      </c>
      <c r="AM887" t="s">
        <v>2768</v>
      </c>
      <c r="AN887" t="s">
        <v>6</v>
      </c>
      <c r="AO887" s="57">
        <v>46152.569618055553</v>
      </c>
      <c r="AP887" s="57">
        <v>46301.625</v>
      </c>
      <c r="AR887" t="s">
        <v>218</v>
      </c>
      <c r="AS887" t="s">
        <v>219</v>
      </c>
      <c r="AT887" t="s">
        <v>230</v>
      </c>
      <c r="AU887">
        <v>20261006</v>
      </c>
      <c r="AV887" t="s">
        <v>221</v>
      </c>
      <c r="AW887" t="s">
        <v>877</v>
      </c>
      <c r="AX887" t="s">
        <v>222</v>
      </c>
      <c r="BA887" s="57">
        <v>46301.625</v>
      </c>
      <c r="BB887" t="s">
        <v>2768</v>
      </c>
      <c r="BC887">
        <v>2026</v>
      </c>
      <c r="BD887">
        <v>10</v>
      </c>
      <c r="BE887">
        <v>6</v>
      </c>
      <c r="BF887" s="6">
        <f t="shared" si="39"/>
        <v>46301</v>
      </c>
      <c r="BG887">
        <f t="shared" si="40"/>
        <v>-0.625</v>
      </c>
      <c r="BH887" t="str">
        <f t="shared" si="41"/>
        <v>COMPLY</v>
      </c>
      <c r="BI887" t="e">
        <f>VLOOKUP(H887,Sheet2!$A$1:$B$270,2,FALSE)</f>
        <v>#N/A</v>
      </c>
    </row>
    <row r="888" spans="1:61">
      <c r="A888">
        <v>887</v>
      </c>
      <c r="B888">
        <v>1002622303</v>
      </c>
      <c r="C888">
        <v>3</v>
      </c>
      <c r="D888" t="s">
        <v>51</v>
      </c>
      <c r="E888">
        <v>4</v>
      </c>
      <c r="F888" t="s">
        <v>234</v>
      </c>
      <c r="G888" t="s">
        <v>1965</v>
      </c>
      <c r="H888" t="s">
        <v>2763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46300.518472222226</v>
      </c>
      <c r="P888" s="57">
        <v>46301.782048611109</v>
      </c>
      <c r="Q888">
        <v>69404290</v>
      </c>
      <c r="S888">
        <v>146550124547</v>
      </c>
      <c r="T888" t="s">
        <v>2769</v>
      </c>
      <c r="U888" t="s">
        <v>2765</v>
      </c>
      <c r="V888" t="s">
        <v>2770</v>
      </c>
      <c r="Z888">
        <v>110.60453769999999</v>
      </c>
      <c r="AA888">
        <v>-7.6957678999999999</v>
      </c>
      <c r="AB888" t="s">
        <v>2771</v>
      </c>
      <c r="AC888" t="s">
        <v>235</v>
      </c>
      <c r="AL888" t="s">
        <v>217</v>
      </c>
      <c r="AM888" t="s">
        <v>2772</v>
      </c>
      <c r="AN888" t="s">
        <v>6</v>
      </c>
      <c r="AO888" s="57">
        <v>46152.569618055553</v>
      </c>
      <c r="AP888" s="57">
        <v>46301.625</v>
      </c>
      <c r="AR888" t="s">
        <v>218</v>
      </c>
      <c r="AS888" t="s">
        <v>219</v>
      </c>
      <c r="AT888" t="s">
        <v>230</v>
      </c>
      <c r="AU888">
        <v>20261006</v>
      </c>
      <c r="AV888" t="s">
        <v>221</v>
      </c>
      <c r="AW888" t="s">
        <v>879</v>
      </c>
      <c r="AX888" t="s">
        <v>222</v>
      </c>
      <c r="BA888" s="57">
        <v>46301.625</v>
      </c>
      <c r="BB888" t="s">
        <v>2772</v>
      </c>
      <c r="BC888">
        <v>2026</v>
      </c>
      <c r="BD888">
        <v>10</v>
      </c>
      <c r="BE888">
        <v>6</v>
      </c>
      <c r="BF888" s="6">
        <f t="shared" si="39"/>
        <v>46301</v>
      </c>
      <c r="BG888">
        <f t="shared" si="40"/>
        <v>-0.625</v>
      </c>
      <c r="BH888" t="str">
        <f t="shared" si="41"/>
        <v>COMPLY</v>
      </c>
      <c r="BI888" t="e">
        <f>VLOOKUP(H888,Sheet2!$A$1:$B$270,2,FALSE)</f>
        <v>#N/A</v>
      </c>
    </row>
    <row r="889" spans="1:61">
      <c r="A889">
        <v>888</v>
      </c>
      <c r="B889">
        <v>1002642946</v>
      </c>
      <c r="C889">
        <v>3</v>
      </c>
      <c r="D889" t="s">
        <v>51</v>
      </c>
      <c r="E889">
        <v>4</v>
      </c>
      <c r="F889" t="s">
        <v>234</v>
      </c>
      <c r="G889" t="s">
        <v>1965</v>
      </c>
      <c r="H889" t="s">
        <v>2763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46314.493449074071</v>
      </c>
      <c r="P889" s="57">
        <v>46315.682881944442</v>
      </c>
      <c r="Q889">
        <v>69412804</v>
      </c>
      <c r="S889">
        <v>146550124620</v>
      </c>
      <c r="T889" t="s">
        <v>9660</v>
      </c>
      <c r="U889" t="s">
        <v>9661</v>
      </c>
      <c r="V889" t="s">
        <v>9662</v>
      </c>
      <c r="Z889">
        <v>110.59907440000001</v>
      </c>
      <c r="AA889">
        <v>-7.6878210999999999</v>
      </c>
      <c r="AB889" t="s">
        <v>9663</v>
      </c>
      <c r="AC889" t="s">
        <v>235</v>
      </c>
      <c r="AL889" t="s">
        <v>217</v>
      </c>
      <c r="AM889" t="s">
        <v>9664</v>
      </c>
      <c r="AN889" t="s">
        <v>6</v>
      </c>
      <c r="AO889" t="s">
        <v>9451</v>
      </c>
      <c r="AP889" s="57">
        <v>46315.458333333336</v>
      </c>
      <c r="AR889" t="s">
        <v>218</v>
      </c>
      <c r="AS889" t="s">
        <v>219</v>
      </c>
      <c r="AT889" t="s">
        <v>230</v>
      </c>
      <c r="AU889">
        <v>20261020</v>
      </c>
      <c r="AV889" t="s">
        <v>221</v>
      </c>
      <c r="AW889" t="s">
        <v>879</v>
      </c>
      <c r="AX889" t="s">
        <v>222</v>
      </c>
      <c r="BA889" s="57">
        <v>46315.458333333336</v>
      </c>
      <c r="BB889" t="s">
        <v>9664</v>
      </c>
      <c r="BC889">
        <v>2026</v>
      </c>
      <c r="BD889">
        <v>10</v>
      </c>
      <c r="BE889">
        <v>20</v>
      </c>
      <c r="BF889" s="6">
        <f t="shared" si="39"/>
        <v>46315</v>
      </c>
      <c r="BG889">
        <f t="shared" si="40"/>
        <v>-0.45833333333575865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1002623454</v>
      </c>
      <c r="C890">
        <v>3</v>
      </c>
      <c r="D890" t="s">
        <v>51</v>
      </c>
      <c r="E890">
        <v>4</v>
      </c>
      <c r="F890" t="s">
        <v>234</v>
      </c>
      <c r="G890" t="s">
        <v>1965</v>
      </c>
      <c r="H890" t="s">
        <v>3356</v>
      </c>
      <c r="I890" t="s">
        <v>212</v>
      </c>
      <c r="J890" t="s">
        <v>213</v>
      </c>
      <c r="K890" t="s">
        <v>149</v>
      </c>
      <c r="L890" t="s">
        <v>826</v>
      </c>
      <c r="M890" t="s">
        <v>76</v>
      </c>
      <c r="N890" t="s">
        <v>215</v>
      </c>
      <c r="O890" s="57">
        <v>46301.364351851851</v>
      </c>
      <c r="P890" s="57">
        <v>46302.696180555555</v>
      </c>
      <c r="Q890">
        <v>69404692</v>
      </c>
      <c r="R890">
        <v>2725602014</v>
      </c>
      <c r="S890">
        <v>142510106344</v>
      </c>
      <c r="T890" t="s">
        <v>3357</v>
      </c>
      <c r="U890" t="s">
        <v>3358</v>
      </c>
      <c r="V890" t="s">
        <v>3359</v>
      </c>
      <c r="Z890">
        <v>110.693296</v>
      </c>
      <c r="AA890">
        <v>-7.6862120000000003</v>
      </c>
      <c r="AB890" t="s">
        <v>3360</v>
      </c>
      <c r="AC890" t="s">
        <v>235</v>
      </c>
      <c r="AL890" t="s">
        <v>217</v>
      </c>
      <c r="AM890" t="s">
        <v>3361</v>
      </c>
      <c r="AN890" t="s">
        <v>6</v>
      </c>
      <c r="AO890" s="57">
        <v>46183.392407407409</v>
      </c>
      <c r="AP890" s="57">
        <v>46302.333333333336</v>
      </c>
      <c r="AR890" t="s">
        <v>218</v>
      </c>
      <c r="AS890" t="s">
        <v>219</v>
      </c>
      <c r="AT890" t="s">
        <v>230</v>
      </c>
      <c r="AU890">
        <v>20261007</v>
      </c>
      <c r="AV890" t="s">
        <v>221</v>
      </c>
      <c r="AW890" t="s">
        <v>868</v>
      </c>
      <c r="AX890" t="s">
        <v>222</v>
      </c>
      <c r="BA890" s="57">
        <v>46302.333333333336</v>
      </c>
      <c r="BB890" t="s">
        <v>3361</v>
      </c>
      <c r="BC890">
        <v>2026</v>
      </c>
      <c r="BD890">
        <v>10</v>
      </c>
      <c r="BE890">
        <v>7</v>
      </c>
      <c r="BF890" s="6">
        <f t="shared" si="39"/>
        <v>46302</v>
      </c>
      <c r="BG890">
        <f t="shared" si="40"/>
        <v>-0.33333333333575865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1002626004</v>
      </c>
      <c r="C891">
        <v>3</v>
      </c>
      <c r="D891" t="s">
        <v>51</v>
      </c>
      <c r="E891">
        <v>4</v>
      </c>
      <c r="F891" t="s">
        <v>234</v>
      </c>
      <c r="G891" t="s">
        <v>1965</v>
      </c>
      <c r="H891" t="s">
        <v>3356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46302.530949074076</v>
      </c>
      <c r="P891" s="57">
        <v>46304.35434027778</v>
      </c>
      <c r="Q891">
        <v>69405782</v>
      </c>
      <c r="S891">
        <v>142510106349</v>
      </c>
      <c r="T891" t="s">
        <v>4040</v>
      </c>
      <c r="U891" t="s">
        <v>4041</v>
      </c>
      <c r="V891" t="s">
        <v>4042</v>
      </c>
      <c r="Z891">
        <v>110.6894794</v>
      </c>
      <c r="AA891">
        <v>-7.6730748999999996</v>
      </c>
      <c r="AB891" t="s">
        <v>4043</v>
      </c>
      <c r="AC891" t="s">
        <v>235</v>
      </c>
      <c r="AL891" t="s">
        <v>217</v>
      </c>
      <c r="AM891" t="s">
        <v>4044</v>
      </c>
      <c r="AN891" t="s">
        <v>6</v>
      </c>
      <c r="AO891" s="57">
        <v>46213.538645833331</v>
      </c>
      <c r="AP891" s="57">
        <v>46303.458333333336</v>
      </c>
      <c r="AR891" t="s">
        <v>218</v>
      </c>
      <c r="AS891" t="s">
        <v>219</v>
      </c>
      <c r="AT891" t="s">
        <v>230</v>
      </c>
      <c r="AU891">
        <v>20261009</v>
      </c>
      <c r="AV891" t="s">
        <v>221</v>
      </c>
      <c r="AW891" t="s">
        <v>875</v>
      </c>
      <c r="AX891" t="s">
        <v>222</v>
      </c>
      <c r="BA891" s="57">
        <v>46303.458333333336</v>
      </c>
      <c r="BB891" t="s">
        <v>4044</v>
      </c>
      <c r="BC891">
        <v>2026</v>
      </c>
      <c r="BD891">
        <v>10</v>
      </c>
      <c r="BE891">
        <v>9</v>
      </c>
      <c r="BF891" s="6">
        <f t="shared" si="39"/>
        <v>46304</v>
      </c>
      <c r="BG891">
        <f t="shared" si="40"/>
        <v>0.54166666666424135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1002635581</v>
      </c>
      <c r="C892">
        <v>3</v>
      </c>
      <c r="D892" t="s">
        <v>51</v>
      </c>
      <c r="E892">
        <v>4</v>
      </c>
      <c r="F892" t="s">
        <v>234</v>
      </c>
      <c r="G892" t="s">
        <v>1965</v>
      </c>
      <c r="H892" t="s">
        <v>3356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46308.674062500002</v>
      </c>
      <c r="P892" s="57">
        <v>46309.532048611109</v>
      </c>
      <c r="Q892">
        <v>69409629</v>
      </c>
      <c r="S892">
        <v>142510106367</v>
      </c>
      <c r="T892" t="s">
        <v>6699</v>
      </c>
      <c r="U892" t="s">
        <v>6700</v>
      </c>
      <c r="V892" t="s">
        <v>6701</v>
      </c>
      <c r="Z892">
        <v>110.704881028835</v>
      </c>
      <c r="AA892">
        <v>-7.6980310428447201</v>
      </c>
      <c r="AB892" t="s">
        <v>6702</v>
      </c>
      <c r="AC892" t="s">
        <v>235</v>
      </c>
      <c r="AL892" t="s">
        <v>217</v>
      </c>
      <c r="AM892" t="s">
        <v>6703</v>
      </c>
      <c r="AN892" t="s">
        <v>6</v>
      </c>
      <c r="AO892" t="s">
        <v>6672</v>
      </c>
      <c r="AP892" s="57">
        <v>46309.625</v>
      </c>
      <c r="AR892" t="s">
        <v>218</v>
      </c>
      <c r="AS892" t="s">
        <v>219</v>
      </c>
      <c r="AT892" t="s">
        <v>230</v>
      </c>
      <c r="AU892">
        <v>20261014</v>
      </c>
      <c r="AV892" t="s">
        <v>221</v>
      </c>
      <c r="AW892" t="s">
        <v>880</v>
      </c>
      <c r="AX892" t="s">
        <v>222</v>
      </c>
      <c r="BA892" s="57">
        <v>46309.625</v>
      </c>
      <c r="BB892" t="s">
        <v>6703</v>
      </c>
      <c r="BC892">
        <v>2026</v>
      </c>
      <c r="BD892">
        <v>10</v>
      </c>
      <c r="BE892">
        <v>14</v>
      </c>
      <c r="BF892" s="6">
        <f t="shared" si="39"/>
        <v>46309</v>
      </c>
      <c r="BG892">
        <f t="shared" si="40"/>
        <v>-0.625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1002641729</v>
      </c>
      <c r="C893">
        <v>3</v>
      </c>
      <c r="D893" t="s">
        <v>51</v>
      </c>
      <c r="E893">
        <v>4</v>
      </c>
      <c r="F893" t="s">
        <v>234</v>
      </c>
      <c r="G893" t="s">
        <v>552</v>
      </c>
      <c r="H893" t="s">
        <v>3362</v>
      </c>
      <c r="I893" t="s">
        <v>212</v>
      </c>
      <c r="J893" t="s">
        <v>213</v>
      </c>
      <c r="K893" t="s">
        <v>149</v>
      </c>
      <c r="L893" t="s">
        <v>214</v>
      </c>
      <c r="M893" t="s">
        <v>224</v>
      </c>
      <c r="N893" t="s">
        <v>215</v>
      </c>
      <c r="O893" s="57">
        <v>46313.32471064815</v>
      </c>
      <c r="P893" s="57">
        <v>46314.340914351851</v>
      </c>
      <c r="Q893">
        <v>69412241</v>
      </c>
      <c r="S893">
        <v>146528600036</v>
      </c>
      <c r="T893" t="s">
        <v>8636</v>
      </c>
      <c r="U893" t="s">
        <v>8637</v>
      </c>
      <c r="V893" t="s">
        <v>8638</v>
      </c>
      <c r="Z893">
        <v>110.72114860000001</v>
      </c>
      <c r="AA893">
        <v>-7.5669493000000001</v>
      </c>
      <c r="AB893" t="s">
        <v>8639</v>
      </c>
      <c r="AC893" t="s">
        <v>216</v>
      </c>
      <c r="AL893" t="s">
        <v>217</v>
      </c>
      <c r="AM893" t="s">
        <v>8640</v>
      </c>
      <c r="AN893" t="s">
        <v>6</v>
      </c>
      <c r="AO893" t="s">
        <v>8641</v>
      </c>
      <c r="AP893" s="57">
        <v>46314.333333333336</v>
      </c>
      <c r="AR893" t="s">
        <v>18</v>
      </c>
      <c r="AS893" t="s">
        <v>3367</v>
      </c>
      <c r="AT893" t="s">
        <v>230</v>
      </c>
      <c r="AV893" t="s">
        <v>226</v>
      </c>
      <c r="AW893" t="s">
        <v>880</v>
      </c>
      <c r="AX893" t="s">
        <v>222</v>
      </c>
      <c r="BA893" s="57">
        <v>46314.333333333336</v>
      </c>
      <c r="BB893" t="s">
        <v>8640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:61">
      <c r="A894">
        <v>893</v>
      </c>
      <c r="B894">
        <v>1002623782</v>
      </c>
      <c r="C894">
        <v>3</v>
      </c>
      <c r="D894" t="s">
        <v>51</v>
      </c>
      <c r="E894">
        <v>4</v>
      </c>
      <c r="F894" t="s">
        <v>234</v>
      </c>
      <c r="G894" t="s">
        <v>552</v>
      </c>
      <c r="H894" t="s">
        <v>3362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46301.430266203701</v>
      </c>
      <c r="P894" s="57">
        <v>46302.707083333335</v>
      </c>
      <c r="Q894">
        <v>69404806</v>
      </c>
      <c r="S894">
        <v>146528600024</v>
      </c>
      <c r="T894" t="s">
        <v>3363</v>
      </c>
      <c r="U894" t="s">
        <v>3364</v>
      </c>
      <c r="V894" t="s">
        <v>3365</v>
      </c>
      <c r="Z894">
        <v>110.7388572</v>
      </c>
      <c r="AA894">
        <v>-7.5853248999999998</v>
      </c>
      <c r="AB894" t="s">
        <v>3366</v>
      </c>
      <c r="AC894" t="s">
        <v>849</v>
      </c>
      <c r="AL894" t="s">
        <v>217</v>
      </c>
      <c r="AM894" t="s">
        <v>3161</v>
      </c>
      <c r="AN894" t="s">
        <v>6</v>
      </c>
      <c r="AO894" s="57">
        <v>46183.433946759258</v>
      </c>
      <c r="AP894" s="57">
        <v>46302.333333333336</v>
      </c>
      <c r="AR894" t="s">
        <v>218</v>
      </c>
      <c r="AS894" t="s">
        <v>3367</v>
      </c>
      <c r="AT894" t="s">
        <v>230</v>
      </c>
      <c r="AU894">
        <v>20261007</v>
      </c>
      <c r="AV894" t="s">
        <v>221</v>
      </c>
      <c r="AW894" t="s">
        <v>878</v>
      </c>
      <c r="AX894" t="s">
        <v>222</v>
      </c>
      <c r="BA894" s="57">
        <v>46302.333333333336</v>
      </c>
      <c r="BB894" t="s">
        <v>3161</v>
      </c>
      <c r="BC894">
        <v>2026</v>
      </c>
      <c r="BD894">
        <v>10</v>
      </c>
      <c r="BE894">
        <v>7</v>
      </c>
      <c r="BF894" s="6">
        <f t="shared" si="39"/>
        <v>46302</v>
      </c>
      <c r="BG894">
        <f t="shared" si="40"/>
        <v>-0.33333333333575865</v>
      </c>
      <c r="BH894" t="str">
        <f t="shared" si="41"/>
        <v>COMPLY</v>
      </c>
      <c r="BI894" t="e">
        <f>VLOOKUP(H894,Sheet2!$A$1:$B$270,2,FALSE)</f>
        <v>#N/A</v>
      </c>
    </row>
    <row r="895" spans="1:61">
      <c r="A895">
        <v>894</v>
      </c>
      <c r="B895">
        <v>1002628113</v>
      </c>
      <c r="C895">
        <v>3</v>
      </c>
      <c r="D895" t="s">
        <v>51</v>
      </c>
      <c r="E895">
        <v>4</v>
      </c>
      <c r="F895" t="s">
        <v>234</v>
      </c>
      <c r="G895" t="s">
        <v>552</v>
      </c>
      <c r="H895" t="s">
        <v>3362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46303.664293981485</v>
      </c>
      <c r="P895" s="57">
        <v>46305.741840277777</v>
      </c>
      <c r="Q895">
        <v>69406710</v>
      </c>
      <c r="S895">
        <v>146528600184</v>
      </c>
      <c r="T895" t="s">
        <v>4574</v>
      </c>
      <c r="U895" t="s">
        <v>4575</v>
      </c>
      <c r="V895" t="s">
        <v>4576</v>
      </c>
      <c r="Z895">
        <v>110.74834749999999</v>
      </c>
      <c r="AA895">
        <v>-7.5222179000000002</v>
      </c>
      <c r="AB895" t="s">
        <v>4577</v>
      </c>
      <c r="AC895" t="s">
        <v>235</v>
      </c>
      <c r="AL895" t="s">
        <v>217</v>
      </c>
      <c r="AM895" t="s">
        <v>4578</v>
      </c>
      <c r="AN895" t="s">
        <v>6</v>
      </c>
      <c r="AO895" s="57">
        <v>46244.684513888889</v>
      </c>
      <c r="AP895" s="57">
        <v>46304.625</v>
      </c>
      <c r="AR895" t="s">
        <v>218</v>
      </c>
      <c r="AS895" t="s">
        <v>3367</v>
      </c>
      <c r="AT895" t="s">
        <v>230</v>
      </c>
      <c r="AU895">
        <v>20261010</v>
      </c>
      <c r="AV895" t="s">
        <v>221</v>
      </c>
      <c r="AW895" t="s">
        <v>875</v>
      </c>
      <c r="AX895" t="s">
        <v>222</v>
      </c>
      <c r="BA895" s="57">
        <v>46304.625</v>
      </c>
      <c r="BB895" t="s">
        <v>4578</v>
      </c>
      <c r="BC895">
        <v>2026</v>
      </c>
      <c r="BD895">
        <v>10</v>
      </c>
      <c r="BE895">
        <v>10</v>
      </c>
      <c r="BF895" s="6">
        <f t="shared" si="39"/>
        <v>46305</v>
      </c>
      <c r="BG895">
        <f t="shared" si="40"/>
        <v>0.375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1002634896</v>
      </c>
      <c r="C896">
        <v>3</v>
      </c>
      <c r="D896" t="s">
        <v>51</v>
      </c>
      <c r="E896">
        <v>4</v>
      </c>
      <c r="F896" t="s">
        <v>234</v>
      </c>
      <c r="G896" t="s">
        <v>552</v>
      </c>
      <c r="H896" t="s">
        <v>3362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46308.533043981479</v>
      </c>
      <c r="P896" s="57">
        <v>46309.658472222225</v>
      </c>
      <c r="Q896">
        <v>69409341</v>
      </c>
      <c r="S896">
        <v>146528600527</v>
      </c>
      <c r="T896" t="s">
        <v>6065</v>
      </c>
      <c r="U896" t="s">
        <v>6066</v>
      </c>
      <c r="V896" t="s">
        <v>6067</v>
      </c>
      <c r="Z896">
        <v>110.73617710000001</v>
      </c>
      <c r="AA896">
        <v>-7.5413554999999999</v>
      </c>
      <c r="AB896" t="s">
        <v>6068</v>
      </c>
      <c r="AC896" t="s">
        <v>235</v>
      </c>
      <c r="AL896" t="s">
        <v>217</v>
      </c>
      <c r="AM896" t="s">
        <v>6049</v>
      </c>
      <c r="AN896" t="s">
        <v>6</v>
      </c>
      <c r="AO896" t="s">
        <v>6069</v>
      </c>
      <c r="AP896" s="57">
        <v>46309.458333333336</v>
      </c>
      <c r="AR896" t="s">
        <v>218</v>
      </c>
      <c r="AS896" t="s">
        <v>3367</v>
      </c>
      <c r="AT896" t="s">
        <v>230</v>
      </c>
      <c r="AU896">
        <v>20261014</v>
      </c>
      <c r="AV896" t="s">
        <v>221</v>
      </c>
      <c r="AW896" t="s">
        <v>877</v>
      </c>
      <c r="AX896" t="s">
        <v>222</v>
      </c>
      <c r="BA896" s="57">
        <v>46309.458333333336</v>
      </c>
      <c r="BB896" t="s">
        <v>6049</v>
      </c>
      <c r="BC896">
        <v>2026</v>
      </c>
      <c r="BD896">
        <v>10</v>
      </c>
      <c r="BE896">
        <v>14</v>
      </c>
      <c r="BF896" s="6">
        <f t="shared" si="39"/>
        <v>46309</v>
      </c>
      <c r="BG896">
        <f t="shared" si="40"/>
        <v>-0.45833333333575865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1002636643</v>
      </c>
      <c r="C897">
        <v>3</v>
      </c>
      <c r="D897" t="s">
        <v>51</v>
      </c>
      <c r="E897">
        <v>4</v>
      </c>
      <c r="F897" t="s">
        <v>234</v>
      </c>
      <c r="G897" t="s">
        <v>552</v>
      </c>
      <c r="H897" t="s">
        <v>3362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46309.515740740739</v>
      </c>
      <c r="P897" s="57">
        <v>46311.647870370369</v>
      </c>
      <c r="Q897">
        <v>69410085</v>
      </c>
      <c r="S897">
        <v>146528600162</v>
      </c>
      <c r="T897" t="s">
        <v>7045</v>
      </c>
      <c r="U897" t="s">
        <v>7046</v>
      </c>
      <c r="V897" t="s">
        <v>7047</v>
      </c>
      <c r="Z897">
        <v>110.742833</v>
      </c>
      <c r="AA897">
        <v>-7.5556530000000004</v>
      </c>
      <c r="AB897" t="s">
        <v>7048</v>
      </c>
      <c r="AC897" t="s">
        <v>235</v>
      </c>
      <c r="AL897" t="s">
        <v>217</v>
      </c>
      <c r="AM897" t="s">
        <v>7049</v>
      </c>
      <c r="AN897" t="s">
        <v>6</v>
      </c>
      <c r="AO897" t="s">
        <v>6853</v>
      </c>
      <c r="AP897" s="57">
        <v>46310.458333333336</v>
      </c>
      <c r="AR897" t="s">
        <v>218</v>
      </c>
      <c r="AS897" t="s">
        <v>3367</v>
      </c>
      <c r="AT897" t="s">
        <v>230</v>
      </c>
      <c r="AU897">
        <v>20261016</v>
      </c>
      <c r="AV897" t="s">
        <v>221</v>
      </c>
      <c r="AW897" t="s">
        <v>236</v>
      </c>
      <c r="AX897" t="s">
        <v>222</v>
      </c>
      <c r="BA897" s="57">
        <v>46310.458333333336</v>
      </c>
      <c r="BB897" t="s">
        <v>7049</v>
      </c>
      <c r="BC897">
        <v>2026</v>
      </c>
      <c r="BD897">
        <v>10</v>
      </c>
      <c r="BE897">
        <v>16</v>
      </c>
      <c r="BF897" s="6">
        <f t="shared" si="39"/>
        <v>46311</v>
      </c>
      <c r="BG897">
        <f t="shared" si="40"/>
        <v>0.54166666666424135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1002639616</v>
      </c>
      <c r="C898">
        <v>3</v>
      </c>
      <c r="D898" t="s">
        <v>51</v>
      </c>
      <c r="E898">
        <v>4</v>
      </c>
      <c r="F898" t="s">
        <v>234</v>
      </c>
      <c r="G898" t="s">
        <v>552</v>
      </c>
      <c r="H898" t="s">
        <v>3362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46311.413668981484</v>
      </c>
      <c r="P898" s="57">
        <v>46311.634444444448</v>
      </c>
      <c r="Q898">
        <v>69411232</v>
      </c>
      <c r="S898">
        <v>146528601046</v>
      </c>
      <c r="T898" t="s">
        <v>8631</v>
      </c>
      <c r="U898" t="s">
        <v>8632</v>
      </c>
      <c r="V898" t="s">
        <v>8633</v>
      </c>
      <c r="Z898">
        <v>110.778970238062</v>
      </c>
      <c r="AA898">
        <v>-7.5000293145518802</v>
      </c>
      <c r="AB898" t="s">
        <v>8634</v>
      </c>
      <c r="AC898" t="s">
        <v>235</v>
      </c>
      <c r="AL898" t="s">
        <v>217</v>
      </c>
      <c r="AM898" t="s">
        <v>8635</v>
      </c>
      <c r="AN898" t="s">
        <v>6</v>
      </c>
      <c r="AO898" t="s">
        <v>7946</v>
      </c>
      <c r="AP898" s="57">
        <v>46312.333333333336</v>
      </c>
      <c r="AR898" t="s">
        <v>218</v>
      </c>
      <c r="AS898" t="s">
        <v>3367</v>
      </c>
      <c r="AT898" t="s">
        <v>230</v>
      </c>
      <c r="AU898">
        <v>20261016</v>
      </c>
      <c r="AV898" t="s">
        <v>221</v>
      </c>
      <c r="AW898" t="s">
        <v>880</v>
      </c>
      <c r="AX898" t="s">
        <v>222</v>
      </c>
      <c r="BA898" s="57">
        <v>46312.333333333336</v>
      </c>
      <c r="BB898" t="s">
        <v>8635</v>
      </c>
      <c r="BC898">
        <v>2026</v>
      </c>
      <c r="BD898">
        <v>10</v>
      </c>
      <c r="BE898">
        <v>16</v>
      </c>
      <c r="BF898" s="6">
        <f t="shared" ref="BF898:BF961" si="42">DATE(BC898,BD898,BE898)</f>
        <v>46311</v>
      </c>
      <c r="BG898">
        <f t="shared" ref="BG898:BG961" si="43">BF898-BA898</f>
        <v>-1.3333333333357587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1002642994</v>
      </c>
      <c r="C899">
        <v>3</v>
      </c>
      <c r="D899" t="s">
        <v>51</v>
      </c>
      <c r="E899">
        <v>4</v>
      </c>
      <c r="F899" t="s">
        <v>234</v>
      </c>
      <c r="G899" t="s">
        <v>552</v>
      </c>
      <c r="H899" t="s">
        <v>5247</v>
      </c>
      <c r="I899" t="s">
        <v>212</v>
      </c>
      <c r="J899" t="s">
        <v>213</v>
      </c>
      <c r="K899" t="s">
        <v>149</v>
      </c>
      <c r="L899" t="s">
        <v>214</v>
      </c>
      <c r="M899" t="s">
        <v>224</v>
      </c>
      <c r="N899" t="s">
        <v>215</v>
      </c>
      <c r="O899" s="57">
        <v>46314.509421296294</v>
      </c>
      <c r="P899" s="57">
        <v>46315.485844907409</v>
      </c>
      <c r="Q899">
        <v>69412835</v>
      </c>
      <c r="S899">
        <v>146527612175</v>
      </c>
      <c r="T899" t="s">
        <v>9665</v>
      </c>
      <c r="U899" t="s">
        <v>9666</v>
      </c>
      <c r="V899" t="s">
        <v>9667</v>
      </c>
      <c r="Z899">
        <v>110.7975835</v>
      </c>
      <c r="AA899">
        <v>-7.6081434999999997</v>
      </c>
      <c r="AB899" t="s">
        <v>9668</v>
      </c>
      <c r="AC899" t="s">
        <v>235</v>
      </c>
      <c r="AL899" t="s">
        <v>217</v>
      </c>
      <c r="AM899" t="s">
        <v>9669</v>
      </c>
      <c r="AN899" t="s">
        <v>6</v>
      </c>
      <c r="AO899" t="s">
        <v>9670</v>
      </c>
      <c r="AP899" s="57">
        <v>46315.458333333336</v>
      </c>
      <c r="AR899" t="s">
        <v>18</v>
      </c>
      <c r="AS899" t="s">
        <v>219</v>
      </c>
      <c r="AT899" t="s">
        <v>230</v>
      </c>
      <c r="AV899" t="s">
        <v>226</v>
      </c>
      <c r="AW899" t="s">
        <v>877</v>
      </c>
      <c r="AX899" t="s">
        <v>222</v>
      </c>
      <c r="BA899" s="57">
        <v>46315.458333333336</v>
      </c>
      <c r="BB899" t="s">
        <v>9669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:61">
      <c r="A900">
        <v>899</v>
      </c>
      <c r="B900">
        <v>1002630747</v>
      </c>
      <c r="C900">
        <v>3</v>
      </c>
      <c r="D900" t="s">
        <v>51</v>
      </c>
      <c r="E900">
        <v>4</v>
      </c>
      <c r="F900" t="s">
        <v>234</v>
      </c>
      <c r="G900" t="s">
        <v>552</v>
      </c>
      <c r="H900" t="s">
        <v>5247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46305.453935185185</v>
      </c>
      <c r="P900" s="57">
        <v>46306.616412037038</v>
      </c>
      <c r="Q900">
        <v>69407812</v>
      </c>
      <c r="S900">
        <v>146527612140</v>
      </c>
      <c r="T900" t="s">
        <v>5248</v>
      </c>
      <c r="U900" t="s">
        <v>5249</v>
      </c>
      <c r="V900" t="s">
        <v>5250</v>
      </c>
      <c r="Z900">
        <v>110.809574</v>
      </c>
      <c r="AA900">
        <v>-7.5906900000000004</v>
      </c>
      <c r="AB900" t="s">
        <v>5251</v>
      </c>
      <c r="AC900" t="s">
        <v>235</v>
      </c>
      <c r="AL900" t="s">
        <v>217</v>
      </c>
      <c r="AM900" t="s">
        <v>5252</v>
      </c>
      <c r="AN900" t="s">
        <v>6</v>
      </c>
      <c r="AO900" s="57">
        <v>46305.455312500002</v>
      </c>
      <c r="AP900" s="57">
        <v>46306.333333333336</v>
      </c>
      <c r="AR900" t="s">
        <v>218</v>
      </c>
      <c r="AS900" t="s">
        <v>219</v>
      </c>
      <c r="AT900" t="s">
        <v>230</v>
      </c>
      <c r="AU900">
        <v>20261011</v>
      </c>
      <c r="AV900" t="s">
        <v>221</v>
      </c>
      <c r="AW900" t="s">
        <v>1420</v>
      </c>
      <c r="AX900" t="s">
        <v>222</v>
      </c>
      <c r="BA900" s="57">
        <v>46306.333333333336</v>
      </c>
      <c r="BB900" t="s">
        <v>5252</v>
      </c>
      <c r="BC900">
        <v>2026</v>
      </c>
      <c r="BD900">
        <v>10</v>
      </c>
      <c r="BE900">
        <v>11</v>
      </c>
      <c r="BF900" s="6">
        <f t="shared" si="42"/>
        <v>46306</v>
      </c>
      <c r="BG900">
        <f t="shared" si="43"/>
        <v>-0.33333333333575865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1002629753</v>
      </c>
      <c r="C901">
        <v>3</v>
      </c>
      <c r="D901" t="s">
        <v>51</v>
      </c>
      <c r="E901">
        <v>4</v>
      </c>
      <c r="F901" t="s">
        <v>234</v>
      </c>
      <c r="G901" t="s">
        <v>552</v>
      </c>
      <c r="H901" t="s">
        <v>5253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46304.578182870369</v>
      </c>
      <c r="P901" s="57">
        <v>46305.590937499997</v>
      </c>
      <c r="Q901">
        <v>69407387</v>
      </c>
      <c r="S901">
        <v>142518104148</v>
      </c>
      <c r="T901" t="s">
        <v>5254</v>
      </c>
      <c r="U901" t="s">
        <v>5255</v>
      </c>
      <c r="V901" t="s">
        <v>5256</v>
      </c>
      <c r="Z901">
        <v>110.864493665227</v>
      </c>
      <c r="AA901">
        <v>-7.60256483660479</v>
      </c>
      <c r="AB901" t="s">
        <v>5257</v>
      </c>
      <c r="AC901" t="s">
        <v>235</v>
      </c>
      <c r="AL901" t="s">
        <v>217</v>
      </c>
      <c r="AM901" t="s">
        <v>5258</v>
      </c>
      <c r="AN901" t="s">
        <v>6</v>
      </c>
      <c r="AO901" s="57">
        <v>46275.579988425925</v>
      </c>
      <c r="AP901" s="57">
        <v>46305.458333333336</v>
      </c>
      <c r="AR901" t="s">
        <v>218</v>
      </c>
      <c r="AS901" t="s">
        <v>2023</v>
      </c>
      <c r="AT901" t="s">
        <v>230</v>
      </c>
      <c r="AU901">
        <v>20261010</v>
      </c>
      <c r="AV901" t="s">
        <v>221</v>
      </c>
      <c r="AW901" t="s">
        <v>875</v>
      </c>
      <c r="AX901" t="s">
        <v>222</v>
      </c>
      <c r="BA901" s="57">
        <v>46305.458333333336</v>
      </c>
      <c r="BB901" t="s">
        <v>5258</v>
      </c>
      <c r="BC901">
        <v>2026</v>
      </c>
      <c r="BD901">
        <v>10</v>
      </c>
      <c r="BE901">
        <v>10</v>
      </c>
      <c r="BF901" s="6">
        <f t="shared" si="42"/>
        <v>46305</v>
      </c>
      <c r="BG901">
        <f t="shared" si="43"/>
        <v>-0.45833333333575865</v>
      </c>
      <c r="BH901" t="str">
        <f t="shared" si="44"/>
        <v>COMPLY</v>
      </c>
      <c r="BI901" t="e">
        <f>VLOOKUP(H901,Sheet2!$A$1:$B$270,2,FALSE)</f>
        <v>#N/A</v>
      </c>
    </row>
    <row r="902" spans="1:61">
      <c r="A902">
        <v>901</v>
      </c>
      <c r="B902">
        <v>1002631039</v>
      </c>
      <c r="C902">
        <v>3</v>
      </c>
      <c r="D902" t="s">
        <v>51</v>
      </c>
      <c r="E902">
        <v>4</v>
      </c>
      <c r="F902" t="s">
        <v>234</v>
      </c>
      <c r="G902" t="s">
        <v>552</v>
      </c>
      <c r="H902" t="s">
        <v>5253</v>
      </c>
      <c r="I902" t="s">
        <v>212</v>
      </c>
      <c r="J902" t="s">
        <v>213</v>
      </c>
      <c r="K902" t="s">
        <v>149</v>
      </c>
      <c r="L902" t="s">
        <v>214</v>
      </c>
      <c r="M902" t="s">
        <v>76</v>
      </c>
      <c r="N902" t="s">
        <v>215</v>
      </c>
      <c r="O902" s="57">
        <v>46305.642777777779</v>
      </c>
      <c r="P902" s="57">
        <v>46306.961018518516</v>
      </c>
      <c r="Q902">
        <v>69407955</v>
      </c>
      <c r="S902">
        <v>142518105067</v>
      </c>
      <c r="T902" t="s">
        <v>5259</v>
      </c>
      <c r="U902" t="s">
        <v>5260</v>
      </c>
      <c r="V902" t="s">
        <v>5261</v>
      </c>
      <c r="Z902">
        <v>110.871490442328</v>
      </c>
      <c r="AA902">
        <v>-7.6079490968255996</v>
      </c>
      <c r="AB902" t="s">
        <v>5262</v>
      </c>
      <c r="AC902" t="s">
        <v>235</v>
      </c>
      <c r="AL902" t="s">
        <v>217</v>
      </c>
      <c r="AM902" t="s">
        <v>5263</v>
      </c>
      <c r="AN902" t="s">
        <v>6</v>
      </c>
      <c r="AO902" s="57">
        <v>46305.652905092589</v>
      </c>
      <c r="AP902" s="57">
        <v>46306.625</v>
      </c>
      <c r="AR902" t="s">
        <v>218</v>
      </c>
      <c r="AS902" t="s">
        <v>2023</v>
      </c>
      <c r="AT902" t="s">
        <v>230</v>
      </c>
      <c r="AU902">
        <v>20261011</v>
      </c>
      <c r="AV902" t="s">
        <v>221</v>
      </c>
      <c r="AW902" t="s">
        <v>880</v>
      </c>
      <c r="AX902" t="s">
        <v>222</v>
      </c>
      <c r="BA902" s="57">
        <v>46306.625</v>
      </c>
      <c r="BB902" t="s">
        <v>5263</v>
      </c>
      <c r="BC902">
        <v>2026</v>
      </c>
      <c r="BD902">
        <v>10</v>
      </c>
      <c r="BE902">
        <v>11</v>
      </c>
      <c r="BF902" s="6">
        <f t="shared" si="42"/>
        <v>46306</v>
      </c>
      <c r="BG902">
        <f t="shared" si="43"/>
        <v>-0.625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1002631041</v>
      </c>
      <c r="C903">
        <v>3</v>
      </c>
      <c r="D903" t="s">
        <v>51</v>
      </c>
      <c r="E903">
        <v>4</v>
      </c>
      <c r="F903" t="s">
        <v>234</v>
      </c>
      <c r="G903" t="s">
        <v>552</v>
      </c>
      <c r="H903" t="s">
        <v>5264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46305.643518518518</v>
      </c>
      <c r="P903" s="57">
        <v>46306.890949074077</v>
      </c>
      <c r="Q903">
        <v>69407956</v>
      </c>
      <c r="S903">
        <v>143555101213</v>
      </c>
      <c r="T903" t="s">
        <v>5265</v>
      </c>
      <c r="U903" t="s">
        <v>5266</v>
      </c>
      <c r="V903" t="s">
        <v>5267</v>
      </c>
      <c r="Z903">
        <v>110.87805734475</v>
      </c>
      <c r="AA903">
        <v>-7.7453250059255501</v>
      </c>
      <c r="AB903" t="s">
        <v>5268</v>
      </c>
      <c r="AC903" t="s">
        <v>235</v>
      </c>
      <c r="AL903" t="s">
        <v>217</v>
      </c>
      <c r="AM903" t="s">
        <v>5263</v>
      </c>
      <c r="AN903" t="s">
        <v>6</v>
      </c>
      <c r="AO903" s="57">
        <v>46305.652905092589</v>
      </c>
      <c r="AP903" s="57">
        <v>46306.625</v>
      </c>
      <c r="AR903" t="s">
        <v>218</v>
      </c>
      <c r="AS903" t="s">
        <v>5269</v>
      </c>
      <c r="AT903" t="s">
        <v>230</v>
      </c>
      <c r="AU903">
        <v>20261011</v>
      </c>
      <c r="AV903" t="s">
        <v>221</v>
      </c>
      <c r="AW903" t="s">
        <v>880</v>
      </c>
      <c r="AX903" t="s">
        <v>222</v>
      </c>
      <c r="BA903" s="57">
        <v>46306.625</v>
      </c>
      <c r="BB903" t="s">
        <v>5263</v>
      </c>
      <c r="BC903">
        <v>2026</v>
      </c>
      <c r="BD903">
        <v>10</v>
      </c>
      <c r="BE903">
        <v>11</v>
      </c>
      <c r="BF903" s="6">
        <f t="shared" si="42"/>
        <v>46306</v>
      </c>
      <c r="BG903">
        <f t="shared" si="43"/>
        <v>-0.625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1002635436</v>
      </c>
      <c r="C904">
        <v>3</v>
      </c>
      <c r="D904" t="s">
        <v>51</v>
      </c>
      <c r="E904">
        <v>4</v>
      </c>
      <c r="F904" t="s">
        <v>234</v>
      </c>
      <c r="G904" t="s">
        <v>552</v>
      </c>
      <c r="H904" t="s">
        <v>5264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46308.645543981482</v>
      </c>
      <c r="P904" s="57">
        <v>46309.830914351849</v>
      </c>
      <c r="Q904">
        <v>69409557</v>
      </c>
      <c r="S904">
        <v>143555101388</v>
      </c>
      <c r="T904" t="s">
        <v>6704</v>
      </c>
      <c r="U904" t="s">
        <v>6705</v>
      </c>
      <c r="V904" t="s">
        <v>6706</v>
      </c>
      <c r="Z904">
        <v>110.7950589</v>
      </c>
      <c r="AA904">
        <v>-7.6754987999999997</v>
      </c>
      <c r="AB904" t="s">
        <v>6707</v>
      </c>
      <c r="AC904" t="s">
        <v>235</v>
      </c>
      <c r="AL904" t="s">
        <v>217</v>
      </c>
      <c r="AM904" t="s">
        <v>6708</v>
      </c>
      <c r="AN904" t="s">
        <v>6</v>
      </c>
      <c r="AO904" t="s">
        <v>6666</v>
      </c>
      <c r="AP904" s="57">
        <v>46309.625</v>
      </c>
      <c r="AR904" t="s">
        <v>218</v>
      </c>
      <c r="AS904" t="s">
        <v>5269</v>
      </c>
      <c r="AT904" t="s">
        <v>230</v>
      </c>
      <c r="AU904">
        <v>20261014</v>
      </c>
      <c r="AV904" t="s">
        <v>221</v>
      </c>
      <c r="AW904" t="s">
        <v>877</v>
      </c>
      <c r="AX904" t="s">
        <v>222</v>
      </c>
      <c r="BA904" s="57">
        <v>46309.625</v>
      </c>
      <c r="BB904" t="s">
        <v>6708</v>
      </c>
      <c r="BC904">
        <v>2026</v>
      </c>
      <c r="BD904">
        <v>10</v>
      </c>
      <c r="BE904">
        <v>14</v>
      </c>
      <c r="BF904" s="6">
        <f t="shared" si="42"/>
        <v>46309</v>
      </c>
      <c r="BG904">
        <f t="shared" si="43"/>
        <v>-0.625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1002618761</v>
      </c>
      <c r="C905">
        <v>3</v>
      </c>
      <c r="D905" t="s">
        <v>51</v>
      </c>
      <c r="E905">
        <v>4</v>
      </c>
      <c r="F905" t="s">
        <v>268</v>
      </c>
      <c r="G905" t="s">
        <v>830</v>
      </c>
      <c r="H905" t="s">
        <v>831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46296.742812500001</v>
      </c>
      <c r="P905" s="57">
        <v>46298.684421296297</v>
      </c>
      <c r="Q905">
        <v>69402661</v>
      </c>
      <c r="S905">
        <v>141569116032</v>
      </c>
      <c r="T905" t="s">
        <v>1119</v>
      </c>
      <c r="U905" t="s">
        <v>1120</v>
      </c>
      <c r="V905" t="s">
        <v>1121</v>
      </c>
      <c r="Z905">
        <v>111.415111</v>
      </c>
      <c r="AA905">
        <v>-6.96875</v>
      </c>
      <c r="AB905" t="s">
        <v>1122</v>
      </c>
      <c r="AC905" t="s">
        <v>235</v>
      </c>
      <c r="AL905" t="s">
        <v>217</v>
      </c>
      <c r="AM905" t="s">
        <v>1123</v>
      </c>
      <c r="AN905" t="s">
        <v>6</v>
      </c>
      <c r="AO905" s="57">
        <v>46032.746898148151</v>
      </c>
      <c r="AP905" s="57">
        <v>46297.625</v>
      </c>
      <c r="AR905" t="s">
        <v>218</v>
      </c>
      <c r="AS905" t="s">
        <v>219</v>
      </c>
      <c r="AT905" t="s">
        <v>230</v>
      </c>
      <c r="AU905">
        <v>20261003</v>
      </c>
      <c r="AV905" t="s">
        <v>221</v>
      </c>
      <c r="AW905" t="s">
        <v>877</v>
      </c>
      <c r="AX905" t="s">
        <v>222</v>
      </c>
      <c r="BA905" s="57">
        <v>46297.625</v>
      </c>
      <c r="BB905" t="s">
        <v>1123</v>
      </c>
      <c r="BC905">
        <v>2026</v>
      </c>
      <c r="BD905">
        <v>10</v>
      </c>
      <c r="BE905">
        <v>3</v>
      </c>
      <c r="BF905" s="6">
        <f t="shared" si="42"/>
        <v>46298</v>
      </c>
      <c r="BG905">
        <f t="shared" si="43"/>
        <v>0.375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1002617446</v>
      </c>
      <c r="C906">
        <v>3</v>
      </c>
      <c r="D906" t="s">
        <v>51</v>
      </c>
      <c r="E906">
        <v>4</v>
      </c>
      <c r="F906" t="s">
        <v>268</v>
      </c>
      <c r="G906" t="s">
        <v>830</v>
      </c>
      <c r="H906" t="s">
        <v>831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46296.449756944443</v>
      </c>
      <c r="P906" s="57">
        <v>46297.576631944445</v>
      </c>
      <c r="Q906">
        <v>69402204</v>
      </c>
      <c r="S906">
        <v>141569116024</v>
      </c>
      <c r="T906" t="s">
        <v>1114</v>
      </c>
      <c r="U906" t="s">
        <v>1115</v>
      </c>
      <c r="V906" t="s">
        <v>1116</v>
      </c>
      <c r="Z906">
        <v>111.4356827</v>
      </c>
      <c r="AA906">
        <v>-6.9676187000000001</v>
      </c>
      <c r="AB906" t="s">
        <v>1117</v>
      </c>
      <c r="AC906" t="s">
        <v>235</v>
      </c>
      <c r="AL906" t="s">
        <v>217</v>
      </c>
      <c r="AM906" t="s">
        <v>1118</v>
      </c>
      <c r="AN906" t="s">
        <v>6</v>
      </c>
      <c r="AO906" s="57">
        <v>46032.486342592594</v>
      </c>
      <c r="AP906" s="57">
        <v>46297.333333333336</v>
      </c>
      <c r="AR906" t="s">
        <v>218</v>
      </c>
      <c r="AS906" t="s">
        <v>219</v>
      </c>
      <c r="AT906" t="s">
        <v>230</v>
      </c>
      <c r="AU906">
        <v>20261002</v>
      </c>
      <c r="AV906" t="s">
        <v>221</v>
      </c>
      <c r="AW906" t="s">
        <v>236</v>
      </c>
      <c r="AX906" t="s">
        <v>222</v>
      </c>
      <c r="BA906" s="57">
        <v>46297.333333333336</v>
      </c>
      <c r="BB906" t="s">
        <v>1118</v>
      </c>
      <c r="BC906">
        <v>2026</v>
      </c>
      <c r="BD906">
        <v>10</v>
      </c>
      <c r="BE906">
        <v>2</v>
      </c>
      <c r="BF906" s="6">
        <f t="shared" si="42"/>
        <v>46297</v>
      </c>
      <c r="BG906">
        <f t="shared" si="43"/>
        <v>-0.33333333333575865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1002640936</v>
      </c>
      <c r="C907">
        <v>3</v>
      </c>
      <c r="D907" t="s">
        <v>51</v>
      </c>
      <c r="E907">
        <v>4</v>
      </c>
      <c r="F907" t="s">
        <v>268</v>
      </c>
      <c r="G907" t="s">
        <v>830</v>
      </c>
      <c r="H907" t="s">
        <v>831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46311.797673611109</v>
      </c>
      <c r="P907" s="57">
        <v>46313.597986111112</v>
      </c>
      <c r="Q907">
        <v>69411838</v>
      </c>
      <c r="S907">
        <v>141569116086</v>
      </c>
      <c r="T907" t="s">
        <v>8642</v>
      </c>
      <c r="U907" t="s">
        <v>8643</v>
      </c>
      <c r="V907" t="s">
        <v>8644</v>
      </c>
      <c r="Z907">
        <v>111.4430997</v>
      </c>
      <c r="AA907">
        <v>-6.9028359999999997</v>
      </c>
      <c r="AB907" t="s">
        <v>8645</v>
      </c>
      <c r="AC907" t="s">
        <v>235</v>
      </c>
      <c r="AL907" t="s">
        <v>217</v>
      </c>
      <c r="AM907" t="s">
        <v>8003</v>
      </c>
      <c r="AN907" t="s">
        <v>6</v>
      </c>
      <c r="AO907" t="s">
        <v>8646</v>
      </c>
      <c r="AP907" s="57">
        <v>46313.333333333336</v>
      </c>
      <c r="AR907" t="s">
        <v>218</v>
      </c>
      <c r="AS907" t="s">
        <v>219</v>
      </c>
      <c r="AT907" t="s">
        <v>230</v>
      </c>
      <c r="AU907">
        <v>20261018</v>
      </c>
      <c r="AV907" t="s">
        <v>221</v>
      </c>
      <c r="AW907" t="s">
        <v>2723</v>
      </c>
      <c r="AX907" t="s">
        <v>222</v>
      </c>
      <c r="BA907" s="57">
        <v>46313.333333333336</v>
      </c>
      <c r="BB907" t="s">
        <v>8003</v>
      </c>
      <c r="BC907">
        <v>2026</v>
      </c>
      <c r="BD907">
        <v>10</v>
      </c>
      <c r="BE907">
        <v>18</v>
      </c>
      <c r="BF907" s="6">
        <f t="shared" si="42"/>
        <v>46313</v>
      </c>
      <c r="BG907">
        <f t="shared" si="43"/>
        <v>-0.33333333333575865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1002643067</v>
      </c>
      <c r="C908">
        <v>3</v>
      </c>
      <c r="D908" t="s">
        <v>51</v>
      </c>
      <c r="E908">
        <v>4</v>
      </c>
      <c r="F908" t="s">
        <v>268</v>
      </c>
      <c r="G908" t="s">
        <v>830</v>
      </c>
      <c r="H908" t="s">
        <v>831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46314.541435185187</v>
      </c>
      <c r="P908" s="57">
        <v>46315.845023148147</v>
      </c>
      <c r="Q908">
        <v>69412872</v>
      </c>
      <c r="S908">
        <v>141569116102</v>
      </c>
      <c r="T908" t="s">
        <v>9671</v>
      </c>
      <c r="U908" t="s">
        <v>9672</v>
      </c>
      <c r="V908" t="s">
        <v>9673</v>
      </c>
      <c r="Z908">
        <v>111.45604</v>
      </c>
      <c r="AA908">
        <v>-6.9465870000000001</v>
      </c>
      <c r="AB908" t="s">
        <v>9674</v>
      </c>
      <c r="AC908" t="s">
        <v>235</v>
      </c>
      <c r="AL908" t="s">
        <v>217</v>
      </c>
      <c r="AM908" t="s">
        <v>9458</v>
      </c>
      <c r="AN908" t="s">
        <v>6</v>
      </c>
      <c r="AO908" t="s">
        <v>9421</v>
      </c>
      <c r="AP908" s="57">
        <v>46315.458333333336</v>
      </c>
      <c r="AR908" t="s">
        <v>218</v>
      </c>
      <c r="AS908" t="s">
        <v>219</v>
      </c>
      <c r="AT908" t="s">
        <v>230</v>
      </c>
      <c r="AU908">
        <v>20261020</v>
      </c>
      <c r="AV908" t="s">
        <v>221</v>
      </c>
      <c r="AW908" t="s">
        <v>923</v>
      </c>
      <c r="AX908" t="s">
        <v>222</v>
      </c>
      <c r="BA908" s="57">
        <v>46315.458333333336</v>
      </c>
      <c r="BB908" t="s">
        <v>9458</v>
      </c>
      <c r="BC908">
        <v>2026</v>
      </c>
      <c r="BD908">
        <v>10</v>
      </c>
      <c r="BE908">
        <v>20</v>
      </c>
      <c r="BF908" s="6">
        <f t="shared" si="42"/>
        <v>46315</v>
      </c>
      <c r="BG908">
        <f t="shared" si="43"/>
        <v>-0.45833333333575865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1002621472</v>
      </c>
      <c r="C909">
        <v>3</v>
      </c>
      <c r="D909" t="s">
        <v>51</v>
      </c>
      <c r="E909">
        <v>4</v>
      </c>
      <c r="F909" t="s">
        <v>268</v>
      </c>
      <c r="G909" t="s">
        <v>830</v>
      </c>
      <c r="H909" t="s">
        <v>831</v>
      </c>
      <c r="I909" t="s">
        <v>212</v>
      </c>
      <c r="J909" t="s">
        <v>213</v>
      </c>
      <c r="K909" t="s">
        <v>149</v>
      </c>
      <c r="L909" t="s">
        <v>214</v>
      </c>
      <c r="M909" t="s">
        <v>1918</v>
      </c>
      <c r="N909" t="s">
        <v>215</v>
      </c>
      <c r="O909" s="57">
        <v>46299.665682870371</v>
      </c>
      <c r="P909" s="57">
        <v>46300.67827546296</v>
      </c>
      <c r="Q909">
        <v>69403968</v>
      </c>
      <c r="S909">
        <v>141569116042</v>
      </c>
      <c r="T909" t="s">
        <v>1972</v>
      </c>
      <c r="U909" t="s">
        <v>1973</v>
      </c>
      <c r="V909" t="s">
        <v>1974</v>
      </c>
      <c r="Z909">
        <v>111.4062969</v>
      </c>
      <c r="AA909">
        <v>-6.9794874999999896</v>
      </c>
      <c r="AB909" t="s">
        <v>1975</v>
      </c>
      <c r="AC909" t="s">
        <v>235</v>
      </c>
      <c r="AL909" t="s">
        <v>217</v>
      </c>
      <c r="AM909" t="s">
        <v>1976</v>
      </c>
      <c r="AN909" t="s">
        <v>6</v>
      </c>
      <c r="AO909" s="57">
        <v>46122.674062500002</v>
      </c>
      <c r="AP909" s="57">
        <v>46300.625</v>
      </c>
      <c r="AQ909" t="s">
        <v>841</v>
      </c>
      <c r="AR909" t="s">
        <v>12</v>
      </c>
      <c r="AS909" t="s">
        <v>219</v>
      </c>
      <c r="AT909" t="s">
        <v>230</v>
      </c>
      <c r="AV909" t="s">
        <v>1626</v>
      </c>
      <c r="AW909" t="s">
        <v>877</v>
      </c>
      <c r="AX909" t="s">
        <v>222</v>
      </c>
      <c r="BA909" s="57">
        <v>46300.625</v>
      </c>
      <c r="BB909" t="s">
        <v>1976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:61">
      <c r="A910">
        <v>909</v>
      </c>
      <c r="B910">
        <v>1002630338</v>
      </c>
      <c r="C910">
        <v>3</v>
      </c>
      <c r="D910" t="s">
        <v>51</v>
      </c>
      <c r="E910">
        <v>4</v>
      </c>
      <c r="F910" t="s">
        <v>268</v>
      </c>
      <c r="G910" t="s">
        <v>830</v>
      </c>
      <c r="H910" t="s">
        <v>831</v>
      </c>
      <c r="I910" t="s">
        <v>212</v>
      </c>
      <c r="J910" t="s">
        <v>213</v>
      </c>
      <c r="K910" t="s">
        <v>149</v>
      </c>
      <c r="L910" t="s">
        <v>214</v>
      </c>
      <c r="M910" t="s">
        <v>1918</v>
      </c>
      <c r="N910" t="s">
        <v>215</v>
      </c>
      <c r="O910" s="57">
        <v>46304.678240740737</v>
      </c>
      <c r="P910" s="57">
        <v>46307.373842592591</v>
      </c>
      <c r="Q910">
        <v>69407582</v>
      </c>
      <c r="S910">
        <v>141569116063</v>
      </c>
      <c r="T910" t="s">
        <v>5270</v>
      </c>
      <c r="U910" t="s">
        <v>5271</v>
      </c>
      <c r="V910" t="s">
        <v>5272</v>
      </c>
      <c r="Z910">
        <v>111.4101926</v>
      </c>
      <c r="AA910">
        <v>-6.9690795999999997</v>
      </c>
      <c r="AB910" t="s">
        <v>5273</v>
      </c>
      <c r="AC910" t="s">
        <v>235</v>
      </c>
      <c r="AL910" t="s">
        <v>217</v>
      </c>
      <c r="AM910" t="s">
        <v>5274</v>
      </c>
      <c r="AN910" t="s">
        <v>6</v>
      </c>
      <c r="AO910" s="57">
        <v>46275.725983796299</v>
      </c>
      <c r="AP910" s="57">
        <v>46305.625</v>
      </c>
      <c r="AQ910" t="s">
        <v>841</v>
      </c>
      <c r="AR910" t="s">
        <v>12</v>
      </c>
      <c r="AS910" t="s">
        <v>219</v>
      </c>
      <c r="AT910" t="s">
        <v>230</v>
      </c>
      <c r="AV910" t="s">
        <v>1626</v>
      </c>
      <c r="AW910" t="s">
        <v>877</v>
      </c>
      <c r="AX910" t="s">
        <v>222</v>
      </c>
      <c r="BA910" s="57">
        <v>46305.625</v>
      </c>
      <c r="BB910" t="s">
        <v>5274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1002645464</v>
      </c>
      <c r="C911">
        <v>3</v>
      </c>
      <c r="D911" t="s">
        <v>51</v>
      </c>
      <c r="E911">
        <v>4</v>
      </c>
      <c r="F911" t="s">
        <v>268</v>
      </c>
      <c r="G911" t="s">
        <v>830</v>
      </c>
      <c r="H911" t="s">
        <v>1977</v>
      </c>
      <c r="I911" t="s">
        <v>212</v>
      </c>
      <c r="J911" t="s">
        <v>213</v>
      </c>
      <c r="K911" t="s">
        <v>149</v>
      </c>
      <c r="L911" t="s">
        <v>214</v>
      </c>
      <c r="M911" t="s">
        <v>224</v>
      </c>
      <c r="N911" t="s">
        <v>215</v>
      </c>
      <c r="O911" s="57">
        <v>46315.560983796298</v>
      </c>
      <c r="P911" s="57">
        <v>46316.47934027778</v>
      </c>
      <c r="Q911">
        <v>69413777</v>
      </c>
      <c r="S911">
        <v>142552107952</v>
      </c>
      <c r="T911" t="s">
        <v>10381</v>
      </c>
      <c r="U911" t="s">
        <v>10382</v>
      </c>
      <c r="V911" t="s">
        <v>10383</v>
      </c>
      <c r="Z911">
        <v>111.5922211</v>
      </c>
      <c r="AA911">
        <v>-7.1494918999999904</v>
      </c>
      <c r="AB911" t="s">
        <v>10384</v>
      </c>
      <c r="AC911" t="s">
        <v>235</v>
      </c>
      <c r="AL911" t="s">
        <v>217</v>
      </c>
      <c r="AM911" t="s">
        <v>10385</v>
      </c>
      <c r="AN911" t="s">
        <v>6</v>
      </c>
      <c r="AO911" t="s">
        <v>10136</v>
      </c>
      <c r="AP911" s="57">
        <v>46316.458333333336</v>
      </c>
      <c r="AR911" t="s">
        <v>18</v>
      </c>
      <c r="AS911" t="s">
        <v>1983</v>
      </c>
      <c r="AT911" t="s">
        <v>230</v>
      </c>
      <c r="AV911" t="s">
        <v>226</v>
      </c>
      <c r="AW911" t="s">
        <v>877</v>
      </c>
      <c r="AX911" t="s">
        <v>222</v>
      </c>
      <c r="BA911" s="57">
        <v>46316.458333333336</v>
      </c>
      <c r="BB911" t="s">
        <v>10385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:61">
      <c r="A912">
        <v>911</v>
      </c>
      <c r="B912">
        <v>1002625202</v>
      </c>
      <c r="C912">
        <v>3</v>
      </c>
      <c r="D912" t="s">
        <v>51</v>
      </c>
      <c r="E912">
        <v>4</v>
      </c>
      <c r="F912" t="s">
        <v>268</v>
      </c>
      <c r="G912" t="s">
        <v>830</v>
      </c>
      <c r="H912" t="s">
        <v>1977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46301.807337962964</v>
      </c>
      <c r="P912" s="57">
        <v>46302.578865740739</v>
      </c>
      <c r="Q912">
        <v>69405411</v>
      </c>
      <c r="S912">
        <v>142552107903</v>
      </c>
      <c r="T912" t="s">
        <v>3368</v>
      </c>
      <c r="U912" t="s">
        <v>3369</v>
      </c>
      <c r="V912" t="s">
        <v>3370</v>
      </c>
      <c r="Z912">
        <v>111.57086099999999</v>
      </c>
      <c r="AA912">
        <v>-7.1124219999999996</v>
      </c>
      <c r="AB912" t="s">
        <v>3371</v>
      </c>
      <c r="AC912" t="s">
        <v>235</v>
      </c>
      <c r="AL912" t="s">
        <v>217</v>
      </c>
      <c r="AM912" t="s">
        <v>3372</v>
      </c>
      <c r="AN912" t="s">
        <v>6</v>
      </c>
      <c r="AO912" s="57">
        <v>46183.809340277781</v>
      </c>
      <c r="AP912" s="57">
        <v>46303.333333333336</v>
      </c>
      <c r="AR912" t="s">
        <v>218</v>
      </c>
      <c r="AS912" t="s">
        <v>1983</v>
      </c>
      <c r="AT912" t="s">
        <v>230</v>
      </c>
      <c r="AU912">
        <v>20261007</v>
      </c>
      <c r="AV912" t="s">
        <v>221</v>
      </c>
      <c r="AW912" t="s">
        <v>882</v>
      </c>
      <c r="AX912" t="s">
        <v>222</v>
      </c>
      <c r="BA912" s="57">
        <v>46303.333333333336</v>
      </c>
      <c r="BB912" t="s">
        <v>3372</v>
      </c>
      <c r="BC912">
        <v>2026</v>
      </c>
      <c r="BD912">
        <v>10</v>
      </c>
      <c r="BE912">
        <v>7</v>
      </c>
      <c r="BF912" s="6">
        <f t="shared" si="42"/>
        <v>46302</v>
      </c>
      <c r="BG912">
        <f t="shared" si="43"/>
        <v>-1.3333333333357587</v>
      </c>
      <c r="BH912" t="str">
        <f t="shared" si="44"/>
        <v>COMPLY</v>
      </c>
      <c r="BI912" t="e">
        <f>VLOOKUP(H912,Sheet2!$A$1:$B$270,2,FALSE)</f>
        <v>#N/A</v>
      </c>
    </row>
    <row r="913" spans="1:61">
      <c r="A913">
        <v>912</v>
      </c>
      <c r="B913">
        <v>1002641692</v>
      </c>
      <c r="C913">
        <v>3</v>
      </c>
      <c r="D913" t="s">
        <v>51</v>
      </c>
      <c r="E913">
        <v>4</v>
      </c>
      <c r="F913" t="s">
        <v>268</v>
      </c>
      <c r="G913" t="s">
        <v>830</v>
      </c>
      <c r="H913" t="s">
        <v>1977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46312.82608796296</v>
      </c>
      <c r="P913" s="57">
        <v>46314.742268518516</v>
      </c>
      <c r="Q913">
        <v>69412234</v>
      </c>
      <c r="S913">
        <v>142552107943</v>
      </c>
      <c r="T913" t="s">
        <v>8647</v>
      </c>
      <c r="U913" t="s">
        <v>8648</v>
      </c>
      <c r="V913" t="s">
        <v>8653</v>
      </c>
      <c r="Z913">
        <v>111.56639509999999</v>
      </c>
      <c r="AA913">
        <v>-7.1575527000000001</v>
      </c>
      <c r="AB913" t="s">
        <v>8654</v>
      </c>
      <c r="AC913" t="s">
        <v>235</v>
      </c>
      <c r="AL913" t="s">
        <v>217</v>
      </c>
      <c r="AM913" t="s">
        <v>8655</v>
      </c>
      <c r="AN913" t="s">
        <v>6</v>
      </c>
      <c r="AO913" t="s">
        <v>8652</v>
      </c>
      <c r="AP913" s="57">
        <v>46314.333333333336</v>
      </c>
      <c r="AR913" t="s">
        <v>218</v>
      </c>
      <c r="AS913" t="s">
        <v>1983</v>
      </c>
      <c r="AT913" t="s">
        <v>230</v>
      </c>
      <c r="AU913">
        <v>20261019</v>
      </c>
      <c r="AV913" t="s">
        <v>221</v>
      </c>
      <c r="AW913" t="s">
        <v>881</v>
      </c>
      <c r="AX913" t="s">
        <v>222</v>
      </c>
      <c r="BA913" s="57">
        <v>46314.333333333336</v>
      </c>
      <c r="BB913" t="s">
        <v>8655</v>
      </c>
      <c r="BC913">
        <v>2026</v>
      </c>
      <c r="BD913">
        <v>10</v>
      </c>
      <c r="BE913">
        <v>19</v>
      </c>
      <c r="BF913" s="6">
        <f t="shared" si="42"/>
        <v>46314</v>
      </c>
      <c r="BG913">
        <f t="shared" si="43"/>
        <v>-0.33333333333575865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1002641693</v>
      </c>
      <c r="C914">
        <v>3</v>
      </c>
      <c r="D914" t="s">
        <v>51</v>
      </c>
      <c r="E914">
        <v>4</v>
      </c>
      <c r="F914" t="s">
        <v>268</v>
      </c>
      <c r="G914" t="s">
        <v>830</v>
      </c>
      <c r="H914" t="s">
        <v>1977</v>
      </c>
      <c r="I914" t="s">
        <v>212</v>
      </c>
      <c r="J914" t="s">
        <v>213</v>
      </c>
      <c r="K914" t="s">
        <v>149</v>
      </c>
      <c r="L914" t="s">
        <v>214</v>
      </c>
      <c r="M914" t="s">
        <v>76</v>
      </c>
      <c r="N914" t="s">
        <v>215</v>
      </c>
      <c r="O914" s="57">
        <v>46312.826851851853</v>
      </c>
      <c r="P914" s="57">
        <v>46314.765115740738</v>
      </c>
      <c r="Q914">
        <v>69412235</v>
      </c>
      <c r="S914">
        <v>142552107944</v>
      </c>
      <c r="T914" t="s">
        <v>8647</v>
      </c>
      <c r="U914" t="s">
        <v>8648</v>
      </c>
      <c r="V914" t="s">
        <v>8656</v>
      </c>
      <c r="Z914">
        <v>111.56639509999999</v>
      </c>
      <c r="AA914">
        <v>-7.1575527000000001</v>
      </c>
      <c r="AB914" t="s">
        <v>8657</v>
      </c>
      <c r="AC914" t="s">
        <v>235</v>
      </c>
      <c r="AL914" t="s">
        <v>217</v>
      </c>
      <c r="AM914" t="s">
        <v>8651</v>
      </c>
      <c r="AN914" t="s">
        <v>6</v>
      </c>
      <c r="AO914" t="s">
        <v>8652</v>
      </c>
      <c r="AP914" s="57">
        <v>46314.333333333336</v>
      </c>
      <c r="AR914" t="s">
        <v>218</v>
      </c>
      <c r="AS914" t="s">
        <v>1983</v>
      </c>
      <c r="AT914" t="s">
        <v>230</v>
      </c>
      <c r="AU914">
        <v>20261019</v>
      </c>
      <c r="AV914" t="s">
        <v>221</v>
      </c>
      <c r="AW914" t="s">
        <v>2897</v>
      </c>
      <c r="AX914" t="s">
        <v>222</v>
      </c>
      <c r="BA914" s="57">
        <v>46314.333333333336</v>
      </c>
      <c r="BB914" t="s">
        <v>8651</v>
      </c>
      <c r="BC914">
        <v>2026</v>
      </c>
      <c r="BD914">
        <v>10</v>
      </c>
      <c r="BE914">
        <v>19</v>
      </c>
      <c r="BF914" s="6">
        <f t="shared" si="42"/>
        <v>46314</v>
      </c>
      <c r="BG914">
        <f t="shared" si="43"/>
        <v>-0.33333333333575865</v>
      </c>
      <c r="BH914" t="str">
        <f t="shared" si="44"/>
        <v>COMPLY</v>
      </c>
      <c r="BI914" t="e">
        <f>VLOOKUP(H914,Sheet2!$A$1:$B$270,2,FALSE)</f>
        <v>#N/A</v>
      </c>
    </row>
    <row r="915" spans="1:61">
      <c r="A915">
        <v>914</v>
      </c>
      <c r="B915">
        <v>1002641695</v>
      </c>
      <c r="C915">
        <v>3</v>
      </c>
      <c r="D915" t="s">
        <v>51</v>
      </c>
      <c r="E915">
        <v>4</v>
      </c>
      <c r="F915" t="s">
        <v>268</v>
      </c>
      <c r="G915" t="s">
        <v>830</v>
      </c>
      <c r="H915" t="s">
        <v>1977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46312.828240740739</v>
      </c>
      <c r="P915" s="57">
        <v>46314.763819444444</v>
      </c>
      <c r="Q915">
        <v>69412253</v>
      </c>
      <c r="S915">
        <v>142552107945</v>
      </c>
      <c r="T915" t="s">
        <v>8647</v>
      </c>
      <c r="U915" t="s">
        <v>8648</v>
      </c>
      <c r="V915" t="s">
        <v>8649</v>
      </c>
      <c r="Z915">
        <v>111.56639509999999</v>
      </c>
      <c r="AA915">
        <v>-7.1575527000000001</v>
      </c>
      <c r="AB915" t="s">
        <v>8650</v>
      </c>
      <c r="AC915" t="s">
        <v>235</v>
      </c>
      <c r="AL915" t="s">
        <v>217</v>
      </c>
      <c r="AM915" t="s">
        <v>8651</v>
      </c>
      <c r="AN915" t="s">
        <v>6</v>
      </c>
      <c r="AO915" t="s">
        <v>8652</v>
      </c>
      <c r="AP915" s="57">
        <v>46314.333333333336</v>
      </c>
      <c r="AR915" t="s">
        <v>218</v>
      </c>
      <c r="AS915" t="s">
        <v>1983</v>
      </c>
      <c r="AT915" t="s">
        <v>230</v>
      </c>
      <c r="AU915">
        <v>20261019</v>
      </c>
      <c r="AV915" t="s">
        <v>221</v>
      </c>
      <c r="AW915" t="s">
        <v>2897</v>
      </c>
      <c r="AX915" t="s">
        <v>222</v>
      </c>
      <c r="BA915" s="57">
        <v>46314.333333333336</v>
      </c>
      <c r="BB915" t="s">
        <v>8651</v>
      </c>
      <c r="BC915">
        <v>2026</v>
      </c>
      <c r="BD915">
        <v>10</v>
      </c>
      <c r="BE915">
        <v>19</v>
      </c>
      <c r="BF915" s="6">
        <f t="shared" si="42"/>
        <v>46314</v>
      </c>
      <c r="BG915">
        <f t="shared" si="43"/>
        <v>-0.33333333333575865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1002645412</v>
      </c>
      <c r="C916">
        <v>3</v>
      </c>
      <c r="D916" t="s">
        <v>51</v>
      </c>
      <c r="E916">
        <v>4</v>
      </c>
      <c r="F916" t="s">
        <v>268</v>
      </c>
      <c r="G916" t="s">
        <v>830</v>
      </c>
      <c r="H916" t="s">
        <v>1977</v>
      </c>
      <c r="I916" t="s">
        <v>212</v>
      </c>
      <c r="J916" t="s">
        <v>213</v>
      </c>
      <c r="K916" t="s">
        <v>149</v>
      </c>
      <c r="L916" t="s">
        <v>214</v>
      </c>
      <c r="M916" t="s">
        <v>255</v>
      </c>
      <c r="N916" t="s">
        <v>215</v>
      </c>
      <c r="O916" s="57">
        <v>46315.548483796294</v>
      </c>
      <c r="P916" s="57">
        <v>46316.503020833334</v>
      </c>
      <c r="Q916">
        <v>69413766</v>
      </c>
      <c r="S916">
        <v>142552107950</v>
      </c>
      <c r="T916" t="s">
        <v>10386</v>
      </c>
      <c r="U916" t="s">
        <v>10387</v>
      </c>
      <c r="V916" t="s">
        <v>10388</v>
      </c>
      <c r="Z916">
        <v>111.5922211</v>
      </c>
      <c r="AA916">
        <v>-7.1494918999999904</v>
      </c>
      <c r="AB916" t="s">
        <v>10389</v>
      </c>
      <c r="AC916" t="s">
        <v>235</v>
      </c>
      <c r="AL916" t="s">
        <v>217</v>
      </c>
      <c r="AM916" t="s">
        <v>9400</v>
      </c>
      <c r="AN916" t="s">
        <v>6</v>
      </c>
      <c r="AO916" t="s">
        <v>10192</v>
      </c>
      <c r="AP916" s="57">
        <v>46316.458333333336</v>
      </c>
      <c r="AR916" t="s">
        <v>256</v>
      </c>
      <c r="AS916" t="s">
        <v>1983</v>
      </c>
      <c r="AT916" t="s">
        <v>230</v>
      </c>
      <c r="AV916" t="s">
        <v>257</v>
      </c>
      <c r="AW916" t="s">
        <v>877</v>
      </c>
      <c r="AX916" t="s">
        <v>222</v>
      </c>
      <c r="BA916" s="57">
        <v>46316.458333333336</v>
      </c>
      <c r="BB916" t="s">
        <v>9400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:61">
      <c r="A917">
        <v>916</v>
      </c>
      <c r="B917">
        <v>1002645664</v>
      </c>
      <c r="C917">
        <v>3</v>
      </c>
      <c r="D917" t="s">
        <v>51</v>
      </c>
      <c r="E917">
        <v>4</v>
      </c>
      <c r="F917" t="s">
        <v>268</v>
      </c>
      <c r="G917" t="s">
        <v>830</v>
      </c>
      <c r="H917" t="s">
        <v>1977</v>
      </c>
      <c r="I917" t="s">
        <v>212</v>
      </c>
      <c r="J917" t="s">
        <v>213</v>
      </c>
      <c r="K917" t="s">
        <v>149</v>
      </c>
      <c r="L917" t="s">
        <v>214</v>
      </c>
      <c r="M917" t="s">
        <v>255</v>
      </c>
      <c r="N917" t="s">
        <v>215</v>
      </c>
      <c r="O917" s="57">
        <v>46315.599872685183</v>
      </c>
      <c r="P917" s="57">
        <v>46316.537407407406</v>
      </c>
      <c r="Q917">
        <v>69413837</v>
      </c>
      <c r="S917">
        <v>142552107953</v>
      </c>
      <c r="T917" t="s">
        <v>10390</v>
      </c>
      <c r="U917" t="s">
        <v>10387</v>
      </c>
      <c r="V917" t="s">
        <v>10391</v>
      </c>
      <c r="Z917">
        <v>111.5922211</v>
      </c>
      <c r="AA917">
        <v>-7.1494918999999904</v>
      </c>
      <c r="AB917" t="s">
        <v>10392</v>
      </c>
      <c r="AC917" t="s">
        <v>235</v>
      </c>
      <c r="AL917" t="s">
        <v>217</v>
      </c>
      <c r="AM917" t="s">
        <v>10393</v>
      </c>
      <c r="AN917" t="s">
        <v>6</v>
      </c>
      <c r="AO917" t="s">
        <v>10394</v>
      </c>
      <c r="AP917" s="57">
        <v>46316.458333333336</v>
      </c>
      <c r="AR917" t="s">
        <v>8376</v>
      </c>
      <c r="AS917" t="s">
        <v>1983</v>
      </c>
      <c r="AT917" t="s">
        <v>230</v>
      </c>
      <c r="AV917" t="s">
        <v>257</v>
      </c>
      <c r="AW917" t="s">
        <v>878</v>
      </c>
      <c r="AX917" t="s">
        <v>222</v>
      </c>
      <c r="BA917" s="57">
        <v>46316.458333333336</v>
      </c>
      <c r="BB917" t="s">
        <v>10393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:61">
      <c r="A918">
        <v>917</v>
      </c>
      <c r="B918">
        <v>1002619966</v>
      </c>
      <c r="C918">
        <v>3</v>
      </c>
      <c r="D918" t="s">
        <v>51</v>
      </c>
      <c r="E918">
        <v>4</v>
      </c>
      <c r="F918" t="s">
        <v>268</v>
      </c>
      <c r="G918" t="s">
        <v>830</v>
      </c>
      <c r="H918" t="s">
        <v>1977</v>
      </c>
      <c r="I918" t="s">
        <v>212</v>
      </c>
      <c r="J918" t="s">
        <v>213</v>
      </c>
      <c r="K918" t="s">
        <v>149</v>
      </c>
      <c r="M918" t="s">
        <v>1625</v>
      </c>
      <c r="N918" t="s">
        <v>215</v>
      </c>
      <c r="O918" s="57">
        <v>46297.597511574073</v>
      </c>
      <c r="P918" s="57">
        <v>46297.635995370372</v>
      </c>
      <c r="Q918">
        <v>69403149</v>
      </c>
      <c r="S918">
        <v>142552107893</v>
      </c>
      <c r="T918" t="s">
        <v>1978</v>
      </c>
      <c r="U918" t="s">
        <v>1979</v>
      </c>
      <c r="Z918">
        <v>111.57115810000001</v>
      </c>
      <c r="AA918">
        <v>-7.1108092000000003</v>
      </c>
      <c r="AB918" t="s">
        <v>1985</v>
      </c>
      <c r="AC918" t="s">
        <v>283</v>
      </c>
      <c r="AO918" s="57">
        <v>46063.61105324074</v>
      </c>
      <c r="AR918" t="s">
        <v>1630</v>
      </c>
      <c r="AS918" t="s">
        <v>1983</v>
      </c>
      <c r="AT918" t="s">
        <v>230</v>
      </c>
      <c r="AV918" t="s">
        <v>1986</v>
      </c>
      <c r="AW918" t="s">
        <v>540</v>
      </c>
      <c r="AX918" t="s">
        <v>222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918</v>
      </c>
      <c r="B919">
        <v>1002620263</v>
      </c>
      <c r="C919">
        <v>3</v>
      </c>
      <c r="D919" t="s">
        <v>51</v>
      </c>
      <c r="E919">
        <v>4</v>
      </c>
      <c r="F919" t="s">
        <v>268</v>
      </c>
      <c r="G919" t="s">
        <v>830</v>
      </c>
      <c r="H919" t="s">
        <v>1977</v>
      </c>
      <c r="I919" t="s">
        <v>212</v>
      </c>
      <c r="J919" t="s">
        <v>213</v>
      </c>
      <c r="K919" t="s">
        <v>149</v>
      </c>
      <c r="M919" t="s">
        <v>1918</v>
      </c>
      <c r="N919" t="s">
        <v>215</v>
      </c>
      <c r="O919" s="57">
        <v>46297.645277777781</v>
      </c>
      <c r="P919" s="57">
        <v>46300.67560185185</v>
      </c>
      <c r="Q919">
        <v>69403235</v>
      </c>
      <c r="S919">
        <v>142552107894</v>
      </c>
      <c r="T919" t="s">
        <v>1978</v>
      </c>
      <c r="U919" t="s">
        <v>1979</v>
      </c>
      <c r="V919" t="s">
        <v>1980</v>
      </c>
      <c r="Z919">
        <v>111.57115810000001</v>
      </c>
      <c r="AA919">
        <v>-7.1108092000000003</v>
      </c>
      <c r="AB919" t="s">
        <v>1981</v>
      </c>
      <c r="AC919" t="s">
        <v>283</v>
      </c>
      <c r="AL919" t="s">
        <v>217</v>
      </c>
      <c r="AM919" t="s">
        <v>1982</v>
      </c>
      <c r="AN919" t="s">
        <v>6</v>
      </c>
      <c r="AO919" s="57">
        <v>46063.652951388889</v>
      </c>
      <c r="AP919" s="57">
        <v>46299.458333333336</v>
      </c>
      <c r="AQ919" t="s">
        <v>841</v>
      </c>
      <c r="AR919" t="s">
        <v>12</v>
      </c>
      <c r="AS919" t="s">
        <v>1983</v>
      </c>
      <c r="AT919" t="s">
        <v>230</v>
      </c>
      <c r="AV919" t="s">
        <v>1626</v>
      </c>
      <c r="AW919" t="s">
        <v>1984</v>
      </c>
      <c r="AX919" t="s">
        <v>222</v>
      </c>
      <c r="BA919" s="57">
        <v>46299.458333333336</v>
      </c>
      <c r="BB919" t="s">
        <v>1982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:61">
      <c r="A920">
        <v>919</v>
      </c>
      <c r="B920">
        <v>1002625896</v>
      </c>
      <c r="C920">
        <v>3</v>
      </c>
      <c r="D920" t="s">
        <v>51</v>
      </c>
      <c r="E920">
        <v>4</v>
      </c>
      <c r="F920" t="s">
        <v>268</v>
      </c>
      <c r="G920" t="s">
        <v>830</v>
      </c>
      <c r="H920" t="s">
        <v>4045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46302.494837962964</v>
      </c>
      <c r="P920" s="57">
        <v>46303.587442129632</v>
      </c>
      <c r="Q920">
        <v>69405732</v>
      </c>
      <c r="S920">
        <v>142519105289</v>
      </c>
      <c r="T920" t="s">
        <v>4046</v>
      </c>
      <c r="U920" t="s">
        <v>4047</v>
      </c>
      <c r="V920" t="s">
        <v>4048</v>
      </c>
      <c r="Z920">
        <v>111.2401205</v>
      </c>
      <c r="AA920">
        <v>-7.0551518999999896</v>
      </c>
      <c r="AB920" t="s">
        <v>4049</v>
      </c>
      <c r="AC920" t="s">
        <v>235</v>
      </c>
      <c r="AL920" t="s">
        <v>217</v>
      </c>
      <c r="AM920" t="s">
        <v>4050</v>
      </c>
      <c r="AN920" t="s">
        <v>6</v>
      </c>
      <c r="AO920" s="57">
        <v>46213.496678240743</v>
      </c>
      <c r="AP920" s="57">
        <v>46303.333333333336</v>
      </c>
      <c r="AR920" t="s">
        <v>218</v>
      </c>
      <c r="AS920" t="s">
        <v>219</v>
      </c>
      <c r="AT920" t="s">
        <v>230</v>
      </c>
      <c r="AU920">
        <v>20261008</v>
      </c>
      <c r="AV920" t="s">
        <v>221</v>
      </c>
      <c r="AW920" t="s">
        <v>882</v>
      </c>
      <c r="AX920" t="s">
        <v>222</v>
      </c>
      <c r="BA920" s="57">
        <v>46303.333333333336</v>
      </c>
      <c r="BB920" t="s">
        <v>4050</v>
      </c>
      <c r="BC920">
        <v>2026</v>
      </c>
      <c r="BD920">
        <v>10</v>
      </c>
      <c r="BE920">
        <v>8</v>
      </c>
      <c r="BF920" s="6">
        <f t="shared" si="42"/>
        <v>46303</v>
      </c>
      <c r="BG920">
        <f t="shared" si="43"/>
        <v>-0.33333333333575865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1002642704</v>
      </c>
      <c r="C921">
        <v>3</v>
      </c>
      <c r="D921" t="s">
        <v>51</v>
      </c>
      <c r="E921">
        <v>4</v>
      </c>
      <c r="F921" t="s">
        <v>268</v>
      </c>
      <c r="G921" t="s">
        <v>830</v>
      </c>
      <c r="H921" t="s">
        <v>4045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46314.44767361111</v>
      </c>
      <c r="P921" s="57">
        <v>46316.434618055559</v>
      </c>
      <c r="Q921">
        <v>69412734</v>
      </c>
      <c r="S921">
        <v>142519105303</v>
      </c>
      <c r="T921" t="s">
        <v>9675</v>
      </c>
      <c r="U921" t="s">
        <v>9676</v>
      </c>
      <c r="V921" t="s">
        <v>9677</v>
      </c>
      <c r="Z921">
        <v>111.3377097</v>
      </c>
      <c r="AA921">
        <v>-7.0430206999999996</v>
      </c>
      <c r="AB921" t="s">
        <v>9678</v>
      </c>
      <c r="AC921" t="s">
        <v>235</v>
      </c>
      <c r="AL921" t="s">
        <v>217</v>
      </c>
      <c r="AM921" t="s">
        <v>9679</v>
      </c>
      <c r="AN921" t="s">
        <v>6</v>
      </c>
      <c r="AO921" t="s">
        <v>9411</v>
      </c>
      <c r="AP921" s="57">
        <v>46315.333333333336</v>
      </c>
      <c r="AR921" t="s">
        <v>218</v>
      </c>
      <c r="AS921" t="s">
        <v>219</v>
      </c>
      <c r="AT921" t="s">
        <v>230</v>
      </c>
      <c r="AU921">
        <v>20261021</v>
      </c>
      <c r="AV921" t="s">
        <v>221</v>
      </c>
      <c r="AW921" t="s">
        <v>880</v>
      </c>
      <c r="AX921" t="s">
        <v>222</v>
      </c>
      <c r="BA921" s="57">
        <v>46315.333333333336</v>
      </c>
      <c r="BB921" t="s">
        <v>9679</v>
      </c>
      <c r="BC921">
        <v>2026</v>
      </c>
      <c r="BD921">
        <v>10</v>
      </c>
      <c r="BE921">
        <v>21</v>
      </c>
      <c r="BF921" s="6">
        <f t="shared" si="42"/>
        <v>46316</v>
      </c>
      <c r="BG921">
        <f t="shared" si="43"/>
        <v>0.66666666666424135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1002631671</v>
      </c>
      <c r="C922">
        <v>3</v>
      </c>
      <c r="D922" t="s">
        <v>51</v>
      </c>
      <c r="E922">
        <v>4</v>
      </c>
      <c r="F922" t="s">
        <v>268</v>
      </c>
      <c r="G922" t="s">
        <v>830</v>
      </c>
      <c r="H922" t="s">
        <v>4045</v>
      </c>
      <c r="I922" t="s">
        <v>212</v>
      </c>
      <c r="J922" t="s">
        <v>213</v>
      </c>
      <c r="K922" t="s">
        <v>149</v>
      </c>
      <c r="L922" t="s">
        <v>214</v>
      </c>
      <c r="M922" t="s">
        <v>1625</v>
      </c>
      <c r="N922" t="s">
        <v>215</v>
      </c>
      <c r="O922" s="57">
        <v>46306.639340277776</v>
      </c>
      <c r="P922" s="57">
        <v>46308.419293981482</v>
      </c>
      <c r="Q922">
        <v>69408228</v>
      </c>
      <c r="S922">
        <v>142519105299</v>
      </c>
      <c r="T922" t="s">
        <v>5275</v>
      </c>
      <c r="U922" t="s">
        <v>5276</v>
      </c>
      <c r="V922" t="s">
        <v>5277</v>
      </c>
      <c r="Z922">
        <v>111.30481589999999</v>
      </c>
      <c r="AA922">
        <v>-7.0202492999999997</v>
      </c>
      <c r="AB922" t="s">
        <v>5278</v>
      </c>
      <c r="AC922" t="s">
        <v>235</v>
      </c>
      <c r="AL922" t="s">
        <v>217</v>
      </c>
      <c r="AM922" t="s">
        <v>5279</v>
      </c>
      <c r="AN922" t="s">
        <v>6</v>
      </c>
      <c r="AO922" s="57">
        <v>46336.642453703702</v>
      </c>
      <c r="AP922" s="57">
        <v>46307.625</v>
      </c>
      <c r="AR922" t="s">
        <v>12</v>
      </c>
      <c r="AS922" t="s">
        <v>219</v>
      </c>
      <c r="AT922" t="s">
        <v>230</v>
      </c>
      <c r="AV922" t="s">
        <v>6070</v>
      </c>
      <c r="AW922" t="s">
        <v>879</v>
      </c>
      <c r="AX922" t="s">
        <v>222</v>
      </c>
      <c r="BA922" s="57">
        <v>46307.625</v>
      </c>
      <c r="BB922" t="s">
        <v>5279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:61">
      <c r="A923">
        <v>922</v>
      </c>
      <c r="B923">
        <v>1002625586</v>
      </c>
      <c r="C923">
        <v>3</v>
      </c>
      <c r="D923" t="s">
        <v>51</v>
      </c>
      <c r="E923">
        <v>4</v>
      </c>
      <c r="F923" t="s">
        <v>268</v>
      </c>
      <c r="G923" t="s">
        <v>830</v>
      </c>
      <c r="H923" t="s">
        <v>4051</v>
      </c>
      <c r="I923" t="s">
        <v>212</v>
      </c>
      <c r="J923" t="s">
        <v>213</v>
      </c>
      <c r="K923" t="s">
        <v>149</v>
      </c>
      <c r="L923" t="s">
        <v>214</v>
      </c>
      <c r="M923" t="s">
        <v>76</v>
      </c>
      <c r="N923" t="s">
        <v>215</v>
      </c>
      <c r="O923" s="57">
        <v>46302.428877314815</v>
      </c>
      <c r="P923" s="57">
        <v>46303.589756944442</v>
      </c>
      <c r="Q923">
        <v>69405559</v>
      </c>
      <c r="S923">
        <v>142512103134</v>
      </c>
      <c r="T923" t="s">
        <v>4052</v>
      </c>
      <c r="U923" t="s">
        <v>4053</v>
      </c>
      <c r="V923" t="s">
        <v>4054</v>
      </c>
      <c r="Z923">
        <v>111.38305690668599</v>
      </c>
      <c r="AA923">
        <v>-7.2043537324090003</v>
      </c>
      <c r="AB923" t="s">
        <v>4055</v>
      </c>
      <c r="AC923" t="s">
        <v>235</v>
      </c>
      <c r="AL923" t="s">
        <v>217</v>
      </c>
      <c r="AM923" t="s">
        <v>4056</v>
      </c>
      <c r="AN923" t="s">
        <v>6</v>
      </c>
      <c r="AO923" s="57">
        <v>46213.434340277781</v>
      </c>
      <c r="AP923" s="57">
        <v>46303.333333333336</v>
      </c>
      <c r="AR923" t="s">
        <v>218</v>
      </c>
      <c r="AS923" t="s">
        <v>1983</v>
      </c>
      <c r="AT923" t="s">
        <v>230</v>
      </c>
      <c r="AU923">
        <v>20261008</v>
      </c>
      <c r="AV923" t="s">
        <v>221</v>
      </c>
      <c r="AW923" t="s">
        <v>923</v>
      </c>
      <c r="AX923" t="s">
        <v>222</v>
      </c>
      <c r="BA923" s="57">
        <v>46303.333333333336</v>
      </c>
      <c r="BB923" t="s">
        <v>4056</v>
      </c>
      <c r="BC923">
        <v>2026</v>
      </c>
      <c r="BD923">
        <v>10</v>
      </c>
      <c r="BE923">
        <v>8</v>
      </c>
      <c r="BF923" s="6">
        <f t="shared" si="42"/>
        <v>46303</v>
      </c>
      <c r="BG923">
        <f t="shared" si="43"/>
        <v>-0.33333333333575865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1002633968</v>
      </c>
      <c r="C924">
        <v>3</v>
      </c>
      <c r="D924" t="s">
        <v>51</v>
      </c>
      <c r="E924">
        <v>4</v>
      </c>
      <c r="F924" t="s">
        <v>268</v>
      </c>
      <c r="G924" t="s">
        <v>830</v>
      </c>
      <c r="H924" t="s">
        <v>4051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46308.345590277779</v>
      </c>
      <c r="P924" s="57">
        <v>46308.621400462966</v>
      </c>
      <c r="Q924">
        <v>69409017</v>
      </c>
      <c r="S924">
        <v>142512103136</v>
      </c>
      <c r="T924" t="s">
        <v>6071</v>
      </c>
      <c r="U924" t="s">
        <v>6072</v>
      </c>
      <c r="V924" t="s">
        <v>6073</v>
      </c>
      <c r="Z924">
        <v>111.3901133</v>
      </c>
      <c r="AA924">
        <v>-7.1740792000000004</v>
      </c>
      <c r="AB924" t="s">
        <v>6074</v>
      </c>
      <c r="AC924" t="s">
        <v>235</v>
      </c>
      <c r="AL924" t="s">
        <v>217</v>
      </c>
      <c r="AM924" t="s">
        <v>5880</v>
      </c>
      <c r="AN924" t="s">
        <v>6</v>
      </c>
      <c r="AO924" t="s">
        <v>5987</v>
      </c>
      <c r="AP924" s="57">
        <v>46309.333333333336</v>
      </c>
      <c r="AR924" t="s">
        <v>218</v>
      </c>
      <c r="AS924" t="s">
        <v>1983</v>
      </c>
      <c r="AT924" t="s">
        <v>230</v>
      </c>
      <c r="AU924">
        <v>20261013</v>
      </c>
      <c r="AV924" t="s">
        <v>221</v>
      </c>
      <c r="AW924" t="s">
        <v>2723</v>
      </c>
      <c r="AX924" t="s">
        <v>222</v>
      </c>
      <c r="BA924" s="57">
        <v>46309.333333333336</v>
      </c>
      <c r="BB924" t="s">
        <v>5880</v>
      </c>
      <c r="BC924">
        <v>2026</v>
      </c>
      <c r="BD924">
        <v>10</v>
      </c>
      <c r="BE924">
        <v>13</v>
      </c>
      <c r="BF924" s="6">
        <f t="shared" si="42"/>
        <v>46308</v>
      </c>
      <c r="BG924">
        <f t="shared" si="43"/>
        <v>-1.3333333333357587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1002641724</v>
      </c>
      <c r="C925">
        <v>3</v>
      </c>
      <c r="D925" t="s">
        <v>51</v>
      </c>
      <c r="E925">
        <v>4</v>
      </c>
      <c r="F925" t="s">
        <v>268</v>
      </c>
      <c r="G925" t="s">
        <v>545</v>
      </c>
      <c r="H925" t="s">
        <v>1987</v>
      </c>
      <c r="I925" t="s">
        <v>212</v>
      </c>
      <c r="J925" t="s">
        <v>213</v>
      </c>
      <c r="K925" t="s">
        <v>149</v>
      </c>
      <c r="M925" t="s">
        <v>224</v>
      </c>
      <c r="N925" t="s">
        <v>563</v>
      </c>
      <c r="O925" s="57">
        <v>46313.31386574074</v>
      </c>
      <c r="P925" s="57">
        <v>46314.475416666668</v>
      </c>
      <c r="Q925">
        <v>69383033</v>
      </c>
      <c r="S925">
        <v>142521103482</v>
      </c>
      <c r="T925" t="s">
        <v>1713</v>
      </c>
      <c r="U925" t="s">
        <v>8658</v>
      </c>
      <c r="V925" t="s">
        <v>8659</v>
      </c>
      <c r="Z925">
        <v>110.76663120000001</v>
      </c>
      <c r="AA925">
        <v>-7.0201089999999997</v>
      </c>
      <c r="AB925" t="s">
        <v>6123</v>
      </c>
      <c r="AC925" t="s">
        <v>284</v>
      </c>
      <c r="AL925" t="s">
        <v>217</v>
      </c>
      <c r="AM925" t="s">
        <v>8660</v>
      </c>
      <c r="AN925" t="s">
        <v>6</v>
      </c>
      <c r="AO925" t="s">
        <v>8348</v>
      </c>
      <c r="AP925" s="57">
        <v>46314.458333333336</v>
      </c>
      <c r="AR925" t="s">
        <v>18</v>
      </c>
      <c r="AS925" t="s">
        <v>1993</v>
      </c>
      <c r="AT925" t="s">
        <v>230</v>
      </c>
      <c r="AV925" t="s">
        <v>226</v>
      </c>
      <c r="AW925" t="s">
        <v>1718</v>
      </c>
      <c r="AX925" t="s">
        <v>222</v>
      </c>
      <c r="BA925" s="57">
        <v>46314.458333333336</v>
      </c>
      <c r="BB925" t="s">
        <v>8660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925</v>
      </c>
      <c r="B926">
        <v>1002642943</v>
      </c>
      <c r="C926">
        <v>3</v>
      </c>
      <c r="D926" t="s">
        <v>51</v>
      </c>
      <c r="E926">
        <v>4</v>
      </c>
      <c r="F926" t="s">
        <v>268</v>
      </c>
      <c r="G926" t="s">
        <v>545</v>
      </c>
      <c r="H926" t="s">
        <v>1987</v>
      </c>
      <c r="I926" t="s">
        <v>212</v>
      </c>
      <c r="J926" t="s">
        <v>213</v>
      </c>
      <c r="K926" t="s">
        <v>149</v>
      </c>
      <c r="L926" t="s">
        <v>214</v>
      </c>
      <c r="M926" t="s">
        <v>224</v>
      </c>
      <c r="N926" t="s">
        <v>215</v>
      </c>
      <c r="O926" s="57">
        <v>46314.492824074077</v>
      </c>
      <c r="P926" s="57">
        <v>46315.344444444447</v>
      </c>
      <c r="Q926">
        <v>69412803</v>
      </c>
      <c r="S926">
        <v>142521103453</v>
      </c>
      <c r="T926" t="s">
        <v>9680</v>
      </c>
      <c r="U926" t="s">
        <v>9681</v>
      </c>
      <c r="V926" t="s">
        <v>9682</v>
      </c>
      <c r="Z926">
        <v>110.766634</v>
      </c>
      <c r="AA926">
        <v>-7.0200719999999999</v>
      </c>
      <c r="AB926" t="s">
        <v>9683</v>
      </c>
      <c r="AC926" t="s">
        <v>235</v>
      </c>
      <c r="AL926" t="s">
        <v>217</v>
      </c>
      <c r="AM926" t="s">
        <v>9684</v>
      </c>
      <c r="AN926" t="s">
        <v>6</v>
      </c>
      <c r="AO926" t="s">
        <v>9451</v>
      </c>
      <c r="AP926" s="57">
        <v>46315.333333333336</v>
      </c>
      <c r="AR926" t="s">
        <v>18</v>
      </c>
      <c r="AS926" t="s">
        <v>1993</v>
      </c>
      <c r="AT926" t="s">
        <v>230</v>
      </c>
      <c r="AV926" t="s">
        <v>226</v>
      </c>
      <c r="AW926" t="s">
        <v>236</v>
      </c>
      <c r="AX926" t="s">
        <v>222</v>
      </c>
      <c r="BA926" s="57">
        <v>46315.333333333336</v>
      </c>
      <c r="BB926" t="s">
        <v>9684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:61">
      <c r="A927">
        <v>926</v>
      </c>
      <c r="B927">
        <v>1002643675</v>
      </c>
      <c r="C927">
        <v>3</v>
      </c>
      <c r="D927" t="s">
        <v>51</v>
      </c>
      <c r="E927">
        <v>4</v>
      </c>
      <c r="F927" t="s">
        <v>268</v>
      </c>
      <c r="G927" t="s">
        <v>545</v>
      </c>
      <c r="H927" t="s">
        <v>1987</v>
      </c>
      <c r="I927" t="s">
        <v>212</v>
      </c>
      <c r="J927" t="s">
        <v>213</v>
      </c>
      <c r="K927" t="s">
        <v>149</v>
      </c>
      <c r="L927" t="s">
        <v>214</v>
      </c>
      <c r="M927" t="s">
        <v>224</v>
      </c>
      <c r="N927" t="s">
        <v>215</v>
      </c>
      <c r="O927" s="57">
        <v>46314.636516203704</v>
      </c>
      <c r="P927" s="57">
        <v>46315.632384259261</v>
      </c>
      <c r="Q927">
        <v>69413111</v>
      </c>
      <c r="S927">
        <v>142521103486</v>
      </c>
      <c r="T927" t="s">
        <v>9685</v>
      </c>
      <c r="U927" t="s">
        <v>9686</v>
      </c>
      <c r="V927" t="s">
        <v>9687</v>
      </c>
      <c r="Z927">
        <v>110.77278</v>
      </c>
      <c r="AA927">
        <v>-7.0575070000000002</v>
      </c>
      <c r="AB927" t="s">
        <v>9688</v>
      </c>
      <c r="AC927" t="s">
        <v>235</v>
      </c>
      <c r="AL927" t="s">
        <v>217</v>
      </c>
      <c r="AM927" t="s">
        <v>9689</v>
      </c>
      <c r="AN927" t="s">
        <v>6</v>
      </c>
      <c r="AO927" t="s">
        <v>9539</v>
      </c>
      <c r="AP927" s="57">
        <v>46315.625</v>
      </c>
      <c r="AR927" t="s">
        <v>18</v>
      </c>
      <c r="AS927" t="s">
        <v>1993</v>
      </c>
      <c r="AT927" t="s">
        <v>230</v>
      </c>
      <c r="AV927" t="s">
        <v>226</v>
      </c>
      <c r="AW927" t="s">
        <v>923</v>
      </c>
      <c r="AX927" t="s">
        <v>222</v>
      </c>
      <c r="BA927" s="57">
        <v>46315.625</v>
      </c>
      <c r="BB927" t="s">
        <v>9689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:61">
      <c r="A928">
        <v>927</v>
      </c>
      <c r="B928">
        <v>1002626864</v>
      </c>
      <c r="C928">
        <v>3</v>
      </c>
      <c r="D928" t="s">
        <v>51</v>
      </c>
      <c r="E928">
        <v>4</v>
      </c>
      <c r="F928" t="s">
        <v>268</v>
      </c>
      <c r="G928" t="s">
        <v>545</v>
      </c>
      <c r="H928" t="s">
        <v>1987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46302.721921296295</v>
      </c>
      <c r="P928" s="57">
        <v>46304.693611111114</v>
      </c>
      <c r="Q928">
        <v>69406128</v>
      </c>
      <c r="S928">
        <v>142521103440</v>
      </c>
      <c r="T928" t="s">
        <v>1988</v>
      </c>
      <c r="U928" t="s">
        <v>1989</v>
      </c>
      <c r="V928" t="s">
        <v>4057</v>
      </c>
      <c r="Z928">
        <v>110.778138</v>
      </c>
      <c r="AA928">
        <v>-7.024762</v>
      </c>
      <c r="AB928" t="s">
        <v>4058</v>
      </c>
      <c r="AC928" t="s">
        <v>235</v>
      </c>
      <c r="AL928" t="s">
        <v>217</v>
      </c>
      <c r="AM928" t="s">
        <v>4059</v>
      </c>
      <c r="AN928" t="s">
        <v>6</v>
      </c>
      <c r="AO928" s="57">
        <v>46213.736238425925</v>
      </c>
      <c r="AP928" s="57">
        <v>46303.625</v>
      </c>
      <c r="AR928" t="s">
        <v>218</v>
      </c>
      <c r="AS928" t="s">
        <v>1993</v>
      </c>
      <c r="AT928" t="s">
        <v>230</v>
      </c>
      <c r="AU928">
        <v>20261009</v>
      </c>
      <c r="AV928" t="s">
        <v>221</v>
      </c>
      <c r="AW928" t="s">
        <v>877</v>
      </c>
      <c r="AX928" t="s">
        <v>222</v>
      </c>
      <c r="BA928" s="57">
        <v>46303.625</v>
      </c>
      <c r="BB928" t="s">
        <v>4059</v>
      </c>
      <c r="BC928">
        <v>2026</v>
      </c>
      <c r="BD928">
        <v>10</v>
      </c>
      <c r="BE928">
        <v>9</v>
      </c>
      <c r="BF928" s="6">
        <f t="shared" si="42"/>
        <v>46304</v>
      </c>
      <c r="BG928">
        <f t="shared" si="43"/>
        <v>0.375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1002628838</v>
      </c>
      <c r="C929">
        <v>3</v>
      </c>
      <c r="D929" t="s">
        <v>51</v>
      </c>
      <c r="E929">
        <v>4</v>
      </c>
      <c r="F929" t="s">
        <v>268</v>
      </c>
      <c r="G929" t="s">
        <v>545</v>
      </c>
      <c r="H929" t="s">
        <v>1987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46304.371990740743</v>
      </c>
      <c r="P929" s="57">
        <v>46305.634479166663</v>
      </c>
      <c r="Q929">
        <v>69407015</v>
      </c>
      <c r="S929">
        <v>142521103471</v>
      </c>
      <c r="T929" t="s">
        <v>5280</v>
      </c>
      <c r="U929" t="s">
        <v>5281</v>
      </c>
      <c r="V929" t="s">
        <v>5282</v>
      </c>
      <c r="Z929">
        <v>110.76413700000001</v>
      </c>
      <c r="AA929">
        <v>-7.0195400000000001</v>
      </c>
      <c r="AB929" t="s">
        <v>5283</v>
      </c>
      <c r="AC929" t="s">
        <v>235</v>
      </c>
      <c r="AL929" t="s">
        <v>217</v>
      </c>
      <c r="AM929" t="s">
        <v>5284</v>
      </c>
      <c r="AN929" t="s">
        <v>6</v>
      </c>
      <c r="AO929" s="57">
        <v>46275.402615740742</v>
      </c>
      <c r="AP929" s="57">
        <v>46305.333333333336</v>
      </c>
      <c r="AR929" t="s">
        <v>218</v>
      </c>
      <c r="AS929" t="s">
        <v>1993</v>
      </c>
      <c r="AT929" t="s">
        <v>230</v>
      </c>
      <c r="AU929">
        <v>20261010</v>
      </c>
      <c r="AV929" t="s">
        <v>221</v>
      </c>
      <c r="AW929" t="s">
        <v>877</v>
      </c>
      <c r="AX929" t="s">
        <v>222</v>
      </c>
      <c r="BA929" s="57">
        <v>46305.333333333336</v>
      </c>
      <c r="BB929" t="s">
        <v>5284</v>
      </c>
      <c r="BC929">
        <v>2026</v>
      </c>
      <c r="BD929">
        <v>10</v>
      </c>
      <c r="BE929">
        <v>10</v>
      </c>
      <c r="BF929" s="6">
        <f t="shared" si="42"/>
        <v>46305</v>
      </c>
      <c r="BG929">
        <f t="shared" si="43"/>
        <v>-0.33333333333575865</v>
      </c>
      <c r="BH929" t="str">
        <f t="shared" si="44"/>
        <v>COMPLY</v>
      </c>
      <c r="BI929" t="e">
        <f>VLOOKUP(H929,Sheet2!$A$1:$B$270,2,FALSE)</f>
        <v>#N/A</v>
      </c>
    </row>
    <row r="930" spans="1:61">
      <c r="A930">
        <v>929</v>
      </c>
      <c r="B930">
        <v>1002641501</v>
      </c>
      <c r="C930">
        <v>3</v>
      </c>
      <c r="D930" t="s">
        <v>51</v>
      </c>
      <c r="E930">
        <v>4</v>
      </c>
      <c r="F930" t="s">
        <v>268</v>
      </c>
      <c r="G930" t="s">
        <v>545</v>
      </c>
      <c r="H930" t="s">
        <v>1987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46312.646921296298</v>
      </c>
      <c r="P930" s="57">
        <v>46314.721817129626</v>
      </c>
      <c r="Q930">
        <v>69412150</v>
      </c>
      <c r="S930">
        <v>142521103480</v>
      </c>
      <c r="T930" t="s">
        <v>8661</v>
      </c>
      <c r="U930" t="s">
        <v>8662</v>
      </c>
      <c r="V930" t="s">
        <v>8663</v>
      </c>
      <c r="Z930">
        <v>110.845173</v>
      </c>
      <c r="AA930">
        <v>-7.1005039999999999</v>
      </c>
      <c r="AB930" t="s">
        <v>8664</v>
      </c>
      <c r="AC930" t="s">
        <v>235</v>
      </c>
      <c r="AL930" t="s">
        <v>217</v>
      </c>
      <c r="AM930" t="s">
        <v>8665</v>
      </c>
      <c r="AN930" t="s">
        <v>6</v>
      </c>
      <c r="AO930" t="s">
        <v>8495</v>
      </c>
      <c r="AP930" s="57">
        <v>46313.625</v>
      </c>
      <c r="AR930" t="s">
        <v>218</v>
      </c>
      <c r="AS930" t="s">
        <v>1993</v>
      </c>
      <c r="AT930" t="s">
        <v>230</v>
      </c>
      <c r="AU930">
        <v>20261019</v>
      </c>
      <c r="AV930" t="s">
        <v>221</v>
      </c>
      <c r="AW930" t="s">
        <v>875</v>
      </c>
      <c r="AX930" t="s">
        <v>222</v>
      </c>
      <c r="BA930" s="57">
        <v>46313.625</v>
      </c>
      <c r="BB930" t="s">
        <v>8665</v>
      </c>
      <c r="BC930">
        <v>2026</v>
      </c>
      <c r="BD930">
        <v>10</v>
      </c>
      <c r="BE930">
        <v>19</v>
      </c>
      <c r="BF930" s="6">
        <f t="shared" si="42"/>
        <v>46314</v>
      </c>
      <c r="BG930">
        <f t="shared" si="43"/>
        <v>0.375</v>
      </c>
      <c r="BH930" t="str">
        <f t="shared" si="44"/>
        <v>COMPLY</v>
      </c>
      <c r="BI930" t="e">
        <f>VLOOKUP(H930,Sheet2!$A$1:$B$270,2,FALSE)</f>
        <v>#N/A</v>
      </c>
    </row>
    <row r="931" spans="1:61">
      <c r="A931">
        <v>930</v>
      </c>
      <c r="B931">
        <v>1002639598</v>
      </c>
      <c r="C931">
        <v>3</v>
      </c>
      <c r="D931" t="s">
        <v>51</v>
      </c>
      <c r="E931">
        <v>4</v>
      </c>
      <c r="F931" t="s">
        <v>268</v>
      </c>
      <c r="G931" t="s">
        <v>545</v>
      </c>
      <c r="H931" t="s">
        <v>1987</v>
      </c>
      <c r="I931" t="s">
        <v>212</v>
      </c>
      <c r="J931" t="s">
        <v>213</v>
      </c>
      <c r="K931" t="s">
        <v>149</v>
      </c>
      <c r="L931" t="s">
        <v>214</v>
      </c>
      <c r="M931" t="s">
        <v>1625</v>
      </c>
      <c r="N931" t="s">
        <v>215</v>
      </c>
      <c r="O931" s="57">
        <v>46311.409421296295</v>
      </c>
      <c r="P931" s="57">
        <v>46315.385254629633</v>
      </c>
      <c r="Q931">
        <v>69411209</v>
      </c>
      <c r="S931">
        <v>142521103478</v>
      </c>
      <c r="T931" t="s">
        <v>8666</v>
      </c>
      <c r="U931" t="s">
        <v>8667</v>
      </c>
      <c r="V931" t="s">
        <v>8668</v>
      </c>
      <c r="Z931">
        <v>110.82932086504</v>
      </c>
      <c r="AA931">
        <v>-7.0550855313346297</v>
      </c>
      <c r="AB931" t="s">
        <v>8669</v>
      </c>
      <c r="AC931" t="s">
        <v>235</v>
      </c>
      <c r="AL931" t="s">
        <v>217</v>
      </c>
      <c r="AM931" t="s">
        <v>8670</v>
      </c>
      <c r="AN931" t="s">
        <v>6</v>
      </c>
      <c r="AO931" t="s">
        <v>7978</v>
      </c>
      <c r="AP931" s="57">
        <v>46312.333333333336</v>
      </c>
      <c r="AR931" t="s">
        <v>12</v>
      </c>
      <c r="AS931" t="s">
        <v>1993</v>
      </c>
      <c r="AT931" t="s">
        <v>230</v>
      </c>
      <c r="AV931" t="s">
        <v>9690</v>
      </c>
      <c r="AW931" t="s">
        <v>880</v>
      </c>
      <c r="AX931" t="s">
        <v>222</v>
      </c>
      <c r="BA931" s="57">
        <v>46312.333333333336</v>
      </c>
      <c r="BB931" t="s">
        <v>8670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1002620740</v>
      </c>
      <c r="C932">
        <v>3</v>
      </c>
      <c r="D932" t="s">
        <v>51</v>
      </c>
      <c r="E932">
        <v>4</v>
      </c>
      <c r="F932" t="s">
        <v>268</v>
      </c>
      <c r="G932" t="s">
        <v>545</v>
      </c>
      <c r="H932" t="s">
        <v>1987</v>
      </c>
      <c r="I932" t="s">
        <v>212</v>
      </c>
      <c r="J932" t="s">
        <v>213</v>
      </c>
      <c r="K932" t="s">
        <v>149</v>
      </c>
      <c r="L932" t="s">
        <v>214</v>
      </c>
      <c r="M932" t="s">
        <v>1918</v>
      </c>
      <c r="N932" t="s">
        <v>215</v>
      </c>
      <c r="O932" s="57">
        <v>46298.358043981483</v>
      </c>
      <c r="P932" s="57">
        <v>46301.399305555555</v>
      </c>
      <c r="Q932">
        <v>69403439</v>
      </c>
      <c r="S932">
        <v>142521103463</v>
      </c>
      <c r="T932" t="s">
        <v>1988</v>
      </c>
      <c r="U932" t="s">
        <v>1989</v>
      </c>
      <c r="V932" t="s">
        <v>1990</v>
      </c>
      <c r="Z932">
        <v>110.778127</v>
      </c>
      <c r="AA932">
        <v>-7.0247109999999999</v>
      </c>
      <c r="AB932" t="s">
        <v>1991</v>
      </c>
      <c r="AC932" t="s">
        <v>235</v>
      </c>
      <c r="AL932" t="s">
        <v>217</v>
      </c>
      <c r="AM932" t="s">
        <v>1992</v>
      </c>
      <c r="AN932" t="s">
        <v>6</v>
      </c>
      <c r="AO932" s="57">
        <v>46091.361296296294</v>
      </c>
      <c r="AP932" s="57">
        <v>46299.333333333336</v>
      </c>
      <c r="AQ932" t="s">
        <v>841</v>
      </c>
      <c r="AR932" t="s">
        <v>12</v>
      </c>
      <c r="AS932" t="s">
        <v>1993</v>
      </c>
      <c r="AT932" t="s">
        <v>230</v>
      </c>
      <c r="AV932" t="s">
        <v>1626</v>
      </c>
      <c r="AW932" t="s">
        <v>880</v>
      </c>
      <c r="AX932" t="s">
        <v>222</v>
      </c>
      <c r="BA932" s="57">
        <v>46299.333333333336</v>
      </c>
      <c r="BB932" t="s">
        <v>1992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1002628822</v>
      </c>
      <c r="C933">
        <v>3</v>
      </c>
      <c r="D933" t="s">
        <v>51</v>
      </c>
      <c r="E933">
        <v>4</v>
      </c>
      <c r="F933" t="s">
        <v>268</v>
      </c>
      <c r="G933" t="s">
        <v>545</v>
      </c>
      <c r="H933" t="s">
        <v>5285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46304.365682870368</v>
      </c>
      <c r="P933" s="57">
        <v>46305.575358796297</v>
      </c>
      <c r="Q933">
        <v>69407010</v>
      </c>
      <c r="S933">
        <v>146516109483</v>
      </c>
      <c r="T933" t="s">
        <v>5286</v>
      </c>
      <c r="U933" t="s">
        <v>5287</v>
      </c>
      <c r="V933" t="s">
        <v>5288</v>
      </c>
      <c r="Z933">
        <v>110.63709799999999</v>
      </c>
      <c r="AA933">
        <v>-7.163252</v>
      </c>
      <c r="AB933" t="s">
        <v>5289</v>
      </c>
      <c r="AC933" t="s">
        <v>235</v>
      </c>
      <c r="AL933" t="s">
        <v>217</v>
      </c>
      <c r="AM933" t="s">
        <v>5290</v>
      </c>
      <c r="AN933" t="s">
        <v>6</v>
      </c>
      <c r="AO933" s="57">
        <v>46275.372141203705</v>
      </c>
      <c r="AP933" s="57">
        <v>46305.333333333336</v>
      </c>
      <c r="AR933" t="s">
        <v>218</v>
      </c>
      <c r="AS933" t="s">
        <v>1993</v>
      </c>
      <c r="AT933" t="s">
        <v>230</v>
      </c>
      <c r="AU933">
        <v>20261010</v>
      </c>
      <c r="AV933" t="s">
        <v>221</v>
      </c>
      <c r="AW933" t="s">
        <v>876</v>
      </c>
      <c r="AX933" t="s">
        <v>222</v>
      </c>
      <c r="BA933" s="57">
        <v>46305.333333333336</v>
      </c>
      <c r="BB933" t="s">
        <v>5290</v>
      </c>
      <c r="BC933">
        <v>2026</v>
      </c>
      <c r="BD933">
        <v>10</v>
      </c>
      <c r="BE933">
        <v>10</v>
      </c>
      <c r="BF933" s="6">
        <f t="shared" si="42"/>
        <v>46305</v>
      </c>
      <c r="BG933">
        <f t="shared" si="43"/>
        <v>-0.33333333333575865</v>
      </c>
      <c r="BH933" t="str">
        <f t="shared" si="44"/>
        <v>COMPLY</v>
      </c>
      <c r="BI933" t="e">
        <f>VLOOKUP(H933,Sheet2!$A$1:$B$270,2,FALSE)</f>
        <v>#N/A</v>
      </c>
    </row>
    <row r="934" spans="1:61">
      <c r="A934">
        <v>933</v>
      </c>
      <c r="B934">
        <v>1002634851</v>
      </c>
      <c r="C934">
        <v>3</v>
      </c>
      <c r="D934" t="s">
        <v>51</v>
      </c>
      <c r="E934">
        <v>4</v>
      </c>
      <c r="F934" t="s">
        <v>268</v>
      </c>
      <c r="G934" t="s">
        <v>545</v>
      </c>
      <c r="H934" t="s">
        <v>5285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46308.51221064815</v>
      </c>
      <c r="P934" s="57">
        <v>46309.640717592592</v>
      </c>
      <c r="Q934">
        <v>69409302</v>
      </c>
      <c r="S934">
        <v>146516109595</v>
      </c>
      <c r="T934" t="s">
        <v>6075</v>
      </c>
      <c r="U934" t="s">
        <v>6076</v>
      </c>
      <c r="V934" t="s">
        <v>6077</v>
      </c>
      <c r="Z934">
        <v>110.64831100000001</v>
      </c>
      <c r="AA934">
        <v>-7.1233979999999999</v>
      </c>
      <c r="AB934" t="s">
        <v>6078</v>
      </c>
      <c r="AC934" t="s">
        <v>235</v>
      </c>
      <c r="AL934" t="s">
        <v>217</v>
      </c>
      <c r="AM934" t="s">
        <v>6013</v>
      </c>
      <c r="AN934" t="s">
        <v>6</v>
      </c>
      <c r="AO934" t="s">
        <v>6079</v>
      </c>
      <c r="AP934" s="57">
        <v>46309.458333333336</v>
      </c>
      <c r="AR934" t="s">
        <v>218</v>
      </c>
      <c r="AS934" t="s">
        <v>1993</v>
      </c>
      <c r="AT934" t="s">
        <v>230</v>
      </c>
      <c r="AU934">
        <v>20261014</v>
      </c>
      <c r="AV934" t="s">
        <v>221</v>
      </c>
      <c r="AW934" t="s">
        <v>875</v>
      </c>
      <c r="AX934" t="s">
        <v>222</v>
      </c>
      <c r="BA934" s="57">
        <v>46309.458333333336</v>
      </c>
      <c r="BB934" t="s">
        <v>6013</v>
      </c>
      <c r="BC934">
        <v>2026</v>
      </c>
      <c r="BD934">
        <v>10</v>
      </c>
      <c r="BE934">
        <v>14</v>
      </c>
      <c r="BF934" s="6">
        <f t="shared" si="42"/>
        <v>46309</v>
      </c>
      <c r="BG934">
        <f t="shared" si="43"/>
        <v>-0.45833333333575865</v>
      </c>
      <c r="BH934" t="str">
        <f t="shared" si="44"/>
        <v>COMPLY</v>
      </c>
      <c r="BI934" t="e">
        <f>VLOOKUP(H934,Sheet2!$A$1:$B$270,2,FALSE)</f>
        <v>#N/A</v>
      </c>
    </row>
    <row r="935" spans="1:61">
      <c r="A935">
        <v>934</v>
      </c>
      <c r="B935">
        <v>1002637895</v>
      </c>
      <c r="C935">
        <v>3</v>
      </c>
      <c r="D935" t="s">
        <v>51</v>
      </c>
      <c r="E935">
        <v>4</v>
      </c>
      <c r="F935" t="s">
        <v>268</v>
      </c>
      <c r="G935" t="s">
        <v>545</v>
      </c>
      <c r="H935" t="s">
        <v>5285</v>
      </c>
      <c r="I935" t="s">
        <v>212</v>
      </c>
      <c r="J935" t="s">
        <v>213</v>
      </c>
      <c r="K935" t="s">
        <v>149</v>
      </c>
      <c r="M935" t="s">
        <v>76</v>
      </c>
      <c r="N935" t="s">
        <v>563</v>
      </c>
      <c r="O935" s="57">
        <v>46310.410312499997</v>
      </c>
      <c r="P935" s="57">
        <v>46311.648449074077</v>
      </c>
      <c r="Q935">
        <v>69410571</v>
      </c>
      <c r="R935">
        <v>2922951017</v>
      </c>
      <c r="S935">
        <v>146516109599</v>
      </c>
      <c r="T935" t="s">
        <v>7645</v>
      </c>
      <c r="U935" t="s">
        <v>7646</v>
      </c>
      <c r="V935" t="s">
        <v>7647</v>
      </c>
      <c r="Z935">
        <v>110.9172873</v>
      </c>
      <c r="AA935">
        <v>-7.0811261999999999</v>
      </c>
      <c r="AB935" t="s">
        <v>7648</v>
      </c>
      <c r="AC935" t="s">
        <v>283</v>
      </c>
      <c r="AL935" t="s">
        <v>217</v>
      </c>
      <c r="AM935" t="s">
        <v>7649</v>
      </c>
      <c r="AN935" t="s">
        <v>6</v>
      </c>
      <c r="AO935" t="s">
        <v>7650</v>
      </c>
      <c r="AP935" s="57">
        <v>46311.333333333336</v>
      </c>
      <c r="AR935" t="s">
        <v>218</v>
      </c>
      <c r="AS935" t="s">
        <v>1993</v>
      </c>
      <c r="AT935" t="s">
        <v>230</v>
      </c>
      <c r="AU935">
        <v>20261016</v>
      </c>
      <c r="AV935" t="s">
        <v>221</v>
      </c>
      <c r="AW935" t="s">
        <v>1585</v>
      </c>
      <c r="AX935" t="s">
        <v>222</v>
      </c>
      <c r="BA935" s="57">
        <v>46311.333333333336</v>
      </c>
      <c r="BB935" t="s">
        <v>7649</v>
      </c>
      <c r="BC935">
        <v>2026</v>
      </c>
      <c r="BD935">
        <v>10</v>
      </c>
      <c r="BE935">
        <v>16</v>
      </c>
      <c r="BF935" s="6">
        <f t="shared" si="42"/>
        <v>46311</v>
      </c>
      <c r="BG935">
        <f t="shared" si="43"/>
        <v>-0.33333333333575865</v>
      </c>
      <c r="BH935" t="str">
        <f t="shared" si="44"/>
        <v>COMPLY</v>
      </c>
      <c r="BI935" t="e">
        <f>VLOOKUP(H935,Sheet2!$A$1:$B$270,2,FALSE)</f>
        <v>#N/A</v>
      </c>
    </row>
    <row r="936" spans="1:61">
      <c r="A936">
        <v>935</v>
      </c>
      <c r="B936">
        <v>1002637836</v>
      </c>
      <c r="C936">
        <v>3</v>
      </c>
      <c r="D936" t="s">
        <v>51</v>
      </c>
      <c r="E936">
        <v>4</v>
      </c>
      <c r="F936" t="s">
        <v>268</v>
      </c>
      <c r="G936" t="s">
        <v>545</v>
      </c>
      <c r="H936" t="s">
        <v>5285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46310.397118055553</v>
      </c>
      <c r="P936" s="57">
        <v>46312.743923611109</v>
      </c>
      <c r="Q936">
        <v>69410536</v>
      </c>
      <c r="S936">
        <v>146516109598</v>
      </c>
      <c r="T936" t="s">
        <v>7651</v>
      </c>
      <c r="U936" t="s">
        <v>7652</v>
      </c>
      <c r="V936" t="s">
        <v>8671</v>
      </c>
      <c r="Z936">
        <v>110.63367839999999</v>
      </c>
      <c r="AA936">
        <v>-7.0506725000000001</v>
      </c>
      <c r="AB936" t="s">
        <v>7653</v>
      </c>
      <c r="AC936" t="s">
        <v>283</v>
      </c>
      <c r="AL936" t="s">
        <v>217</v>
      </c>
      <c r="AM936" t="s">
        <v>8672</v>
      </c>
      <c r="AN936" t="s">
        <v>6</v>
      </c>
      <c r="AO936" t="s">
        <v>7421</v>
      </c>
      <c r="AP936" s="57">
        <v>46312.458333333336</v>
      </c>
      <c r="AR936" t="s">
        <v>218</v>
      </c>
      <c r="AS936" t="s">
        <v>1993</v>
      </c>
      <c r="AT936" t="s">
        <v>230</v>
      </c>
      <c r="AU936">
        <v>20261017</v>
      </c>
      <c r="AV936" t="s">
        <v>221</v>
      </c>
      <c r="AW936" t="s">
        <v>577</v>
      </c>
      <c r="AX936" t="s">
        <v>222</v>
      </c>
      <c r="BA936" s="57">
        <v>46312.458333333336</v>
      </c>
      <c r="BB936" t="s">
        <v>8672</v>
      </c>
      <c r="BC936">
        <v>2026</v>
      </c>
      <c r="BD936">
        <v>10</v>
      </c>
      <c r="BE936">
        <v>17</v>
      </c>
      <c r="BF936" s="6">
        <f t="shared" si="42"/>
        <v>46312</v>
      </c>
      <c r="BG936">
        <f t="shared" si="43"/>
        <v>-0.45833333333575865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1002639950</v>
      </c>
      <c r="C937">
        <v>3</v>
      </c>
      <c r="D937" t="s">
        <v>51</v>
      </c>
      <c r="E937">
        <v>4</v>
      </c>
      <c r="F937" t="s">
        <v>268</v>
      </c>
      <c r="G937" t="s">
        <v>545</v>
      </c>
      <c r="H937" t="s">
        <v>5285</v>
      </c>
      <c r="I937" t="s">
        <v>212</v>
      </c>
      <c r="J937" t="s">
        <v>213</v>
      </c>
      <c r="K937" t="s">
        <v>149</v>
      </c>
      <c r="M937" t="s">
        <v>76</v>
      </c>
      <c r="N937" t="s">
        <v>215</v>
      </c>
      <c r="O937" s="57">
        <v>46311.483576388891</v>
      </c>
      <c r="P937" s="57">
        <v>46313.592592592591</v>
      </c>
      <c r="Q937">
        <v>69411391</v>
      </c>
      <c r="S937">
        <v>146516109603</v>
      </c>
      <c r="T937" t="s">
        <v>8673</v>
      </c>
      <c r="U937" t="s">
        <v>8674</v>
      </c>
      <c r="V937" t="s">
        <v>8675</v>
      </c>
      <c r="Z937">
        <v>110.6801049</v>
      </c>
      <c r="AA937">
        <v>-7.0541413999999998</v>
      </c>
      <c r="AB937" t="s">
        <v>8676</v>
      </c>
      <c r="AC937" t="s">
        <v>283</v>
      </c>
      <c r="AL937" t="s">
        <v>217</v>
      </c>
      <c r="AM937" t="s">
        <v>8677</v>
      </c>
      <c r="AN937" t="s">
        <v>6</v>
      </c>
      <c r="AO937" t="s">
        <v>8095</v>
      </c>
      <c r="AP937" s="57">
        <v>46312.625</v>
      </c>
      <c r="AR937" t="s">
        <v>218</v>
      </c>
      <c r="AS937" t="s">
        <v>1993</v>
      </c>
      <c r="AT937" t="s">
        <v>230</v>
      </c>
      <c r="AU937">
        <v>20261018</v>
      </c>
      <c r="AV937" t="s">
        <v>221</v>
      </c>
      <c r="AW937" t="s">
        <v>541</v>
      </c>
      <c r="AX937" t="s">
        <v>222</v>
      </c>
      <c r="BA937" s="57">
        <v>46312.625</v>
      </c>
      <c r="BB937" t="s">
        <v>8677</v>
      </c>
      <c r="BC937">
        <v>2026</v>
      </c>
      <c r="BD937">
        <v>10</v>
      </c>
      <c r="BE937">
        <v>18</v>
      </c>
      <c r="BF937" s="6">
        <f t="shared" si="42"/>
        <v>46313</v>
      </c>
      <c r="BG937">
        <f t="shared" si="43"/>
        <v>0.375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1002618094</v>
      </c>
      <c r="C938">
        <v>3</v>
      </c>
      <c r="D938" t="s">
        <v>51</v>
      </c>
      <c r="E938">
        <v>4</v>
      </c>
      <c r="F938" t="s">
        <v>268</v>
      </c>
      <c r="G938" t="s">
        <v>545</v>
      </c>
      <c r="H938" t="s">
        <v>848</v>
      </c>
      <c r="I938" t="s">
        <v>212</v>
      </c>
      <c r="J938" t="s">
        <v>213</v>
      </c>
      <c r="K938" t="s">
        <v>149</v>
      </c>
      <c r="M938" t="s">
        <v>76</v>
      </c>
      <c r="N938" t="s">
        <v>215</v>
      </c>
      <c r="O938" s="57">
        <v>46296.601504629631</v>
      </c>
      <c r="P938" s="57">
        <v>46297.668043981481</v>
      </c>
      <c r="Q938">
        <v>69402453</v>
      </c>
      <c r="S938">
        <v>141568111741</v>
      </c>
      <c r="T938" t="s">
        <v>1129</v>
      </c>
      <c r="U938" t="s">
        <v>1130</v>
      </c>
      <c r="V938" t="s">
        <v>1131</v>
      </c>
      <c r="Z938">
        <v>110.84761279999999</v>
      </c>
      <c r="AA938">
        <v>-7.0151427999999996</v>
      </c>
      <c r="AB938" t="s">
        <v>1132</v>
      </c>
      <c r="AC938" t="s">
        <v>283</v>
      </c>
      <c r="AL938" t="s">
        <v>217</v>
      </c>
      <c r="AM938" t="s">
        <v>1133</v>
      </c>
      <c r="AN938" t="s">
        <v>6</v>
      </c>
      <c r="AO938" s="57">
        <v>46032.611296296294</v>
      </c>
      <c r="AP938" s="57">
        <v>46297.625</v>
      </c>
      <c r="AR938" t="s">
        <v>218</v>
      </c>
      <c r="AS938" t="s">
        <v>219</v>
      </c>
      <c r="AT938" t="s">
        <v>230</v>
      </c>
      <c r="AU938">
        <v>20261002</v>
      </c>
      <c r="AV938" t="s">
        <v>221</v>
      </c>
      <c r="AW938" t="s">
        <v>861</v>
      </c>
      <c r="AX938" t="s">
        <v>222</v>
      </c>
      <c r="BA938" s="57">
        <v>46297.625</v>
      </c>
      <c r="BB938" t="s">
        <v>1133</v>
      </c>
      <c r="BC938">
        <v>2026</v>
      </c>
      <c r="BD938">
        <v>10</v>
      </c>
      <c r="BE938">
        <v>2</v>
      </c>
      <c r="BF938" s="6">
        <f t="shared" si="42"/>
        <v>46297</v>
      </c>
      <c r="BG938">
        <f t="shared" si="43"/>
        <v>-0.625</v>
      </c>
      <c r="BH938" t="str">
        <f t="shared" si="44"/>
        <v>COMPLY</v>
      </c>
      <c r="BI938" t="e">
        <f>VLOOKUP(H938,Sheet2!$A$1:$B$270,2,FALSE)</f>
        <v>#N/A</v>
      </c>
    </row>
    <row r="939" spans="1:61">
      <c r="A939">
        <v>938</v>
      </c>
      <c r="B939">
        <v>1002618342</v>
      </c>
      <c r="C939">
        <v>3</v>
      </c>
      <c r="D939" t="s">
        <v>51</v>
      </c>
      <c r="E939">
        <v>4</v>
      </c>
      <c r="F939" t="s">
        <v>268</v>
      </c>
      <c r="G939" t="s">
        <v>545</v>
      </c>
      <c r="H939" t="s">
        <v>848</v>
      </c>
      <c r="I939" t="s">
        <v>212</v>
      </c>
      <c r="J939" t="s">
        <v>213</v>
      </c>
      <c r="K939" t="s">
        <v>149</v>
      </c>
      <c r="M939" t="s">
        <v>76</v>
      </c>
      <c r="N939" t="s">
        <v>215</v>
      </c>
      <c r="O939" s="57">
        <v>46296.643831018519</v>
      </c>
      <c r="P939" s="57">
        <v>46297.864270833335</v>
      </c>
      <c r="Q939">
        <v>69402518</v>
      </c>
      <c r="S939">
        <v>141568111742</v>
      </c>
      <c r="T939" t="s">
        <v>1124</v>
      </c>
      <c r="U939" t="s">
        <v>1125</v>
      </c>
      <c r="V939" t="s">
        <v>1126</v>
      </c>
      <c r="Z939">
        <v>111.0005197</v>
      </c>
      <c r="AA939">
        <v>-7.1935992000000004</v>
      </c>
      <c r="AB939" t="s">
        <v>1127</v>
      </c>
      <c r="AC939" t="s">
        <v>283</v>
      </c>
      <c r="AL939" t="s">
        <v>217</v>
      </c>
      <c r="AM939" t="s">
        <v>1128</v>
      </c>
      <c r="AN939" t="s">
        <v>6</v>
      </c>
      <c r="AO939" s="57">
        <v>46032.653252314813</v>
      </c>
      <c r="AP939" s="57">
        <v>46297.625</v>
      </c>
      <c r="AR939" t="s">
        <v>218</v>
      </c>
      <c r="AS939" t="s">
        <v>219</v>
      </c>
      <c r="AT939" t="s">
        <v>230</v>
      </c>
      <c r="AU939">
        <v>20261002</v>
      </c>
      <c r="AV939" t="s">
        <v>221</v>
      </c>
      <c r="AW939" t="s">
        <v>829</v>
      </c>
      <c r="AX939" t="s">
        <v>222</v>
      </c>
      <c r="BA939" s="57">
        <v>46297.625</v>
      </c>
      <c r="BB939" t="s">
        <v>1128</v>
      </c>
      <c r="BC939">
        <v>2026</v>
      </c>
      <c r="BD939">
        <v>10</v>
      </c>
      <c r="BE939">
        <v>2</v>
      </c>
      <c r="BF939" s="6">
        <f t="shared" si="42"/>
        <v>46297</v>
      </c>
      <c r="BG939">
        <f t="shared" si="43"/>
        <v>-0.625</v>
      </c>
      <c r="BH939" t="str">
        <f t="shared" si="44"/>
        <v>COMPLY</v>
      </c>
      <c r="BI939" t="e">
        <f>VLOOKUP(H939,Sheet2!$A$1:$B$270,2,FALSE)</f>
        <v>#N/A</v>
      </c>
    </row>
    <row r="940" spans="1:61">
      <c r="A940">
        <v>939</v>
      </c>
      <c r="B940">
        <v>1002627000</v>
      </c>
      <c r="C940">
        <v>3</v>
      </c>
      <c r="D940" t="s">
        <v>51</v>
      </c>
      <c r="E940">
        <v>4</v>
      </c>
      <c r="F940" t="s">
        <v>268</v>
      </c>
      <c r="G940" t="s">
        <v>545</v>
      </c>
      <c r="H940" t="s">
        <v>848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46303.334803240738</v>
      </c>
      <c r="P940" s="57">
        <v>46303.658182870371</v>
      </c>
      <c r="Q940">
        <v>69406189</v>
      </c>
      <c r="S940">
        <v>141568111770</v>
      </c>
      <c r="T940" t="s">
        <v>4060</v>
      </c>
      <c r="U940" t="s">
        <v>4061</v>
      </c>
      <c r="V940" t="s">
        <v>4062</v>
      </c>
      <c r="Z940">
        <v>110.88242278590199</v>
      </c>
      <c r="AA940">
        <v>-7.0717729267824101</v>
      </c>
      <c r="AB940" t="s">
        <v>4063</v>
      </c>
      <c r="AC940" t="s">
        <v>235</v>
      </c>
      <c r="AL940" t="s">
        <v>217</v>
      </c>
      <c r="AM940" t="s">
        <v>4064</v>
      </c>
      <c r="AN940" t="s">
        <v>6</v>
      </c>
      <c r="AO940" s="57">
        <v>46244.351111111115</v>
      </c>
      <c r="AP940" s="57">
        <v>46304.333333333336</v>
      </c>
      <c r="AR940" t="s">
        <v>218</v>
      </c>
      <c r="AS940" t="s">
        <v>219</v>
      </c>
      <c r="AT940" t="s">
        <v>230</v>
      </c>
      <c r="AU940">
        <v>20261008</v>
      </c>
      <c r="AV940" t="s">
        <v>221</v>
      </c>
      <c r="AW940" t="s">
        <v>2897</v>
      </c>
      <c r="AX940" t="s">
        <v>222</v>
      </c>
      <c r="BA940" s="57">
        <v>46304.333333333336</v>
      </c>
      <c r="BB940" t="s">
        <v>4064</v>
      </c>
      <c r="BC940">
        <v>2026</v>
      </c>
      <c r="BD940">
        <v>10</v>
      </c>
      <c r="BE940">
        <v>8</v>
      </c>
      <c r="BF940" s="6">
        <f t="shared" si="42"/>
        <v>46303</v>
      </c>
      <c r="BG940">
        <f t="shared" si="43"/>
        <v>-1.3333333333357587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1002630874</v>
      </c>
      <c r="C941">
        <v>3</v>
      </c>
      <c r="D941" t="s">
        <v>51</v>
      </c>
      <c r="E941">
        <v>4</v>
      </c>
      <c r="F941" t="s">
        <v>268</v>
      </c>
      <c r="G941" t="s">
        <v>545</v>
      </c>
      <c r="H941" t="s">
        <v>848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46305.52615740741</v>
      </c>
      <c r="P941" s="57">
        <v>46308.631423611114</v>
      </c>
      <c r="Q941">
        <v>69407882</v>
      </c>
      <c r="S941">
        <v>141568111783</v>
      </c>
      <c r="T941" t="s">
        <v>4065</v>
      </c>
      <c r="U941" t="s">
        <v>5291</v>
      </c>
      <c r="V941" t="s">
        <v>5292</v>
      </c>
      <c r="Z941">
        <v>110.969677</v>
      </c>
      <c r="AA941">
        <v>-7.1175269999999999</v>
      </c>
      <c r="AB941" t="s">
        <v>5293</v>
      </c>
      <c r="AC941" t="s">
        <v>235</v>
      </c>
      <c r="AL941" t="s">
        <v>217</v>
      </c>
      <c r="AM941" t="s">
        <v>5294</v>
      </c>
      <c r="AN941" t="s">
        <v>6</v>
      </c>
      <c r="AO941" s="57">
        <v>46305.527905092589</v>
      </c>
      <c r="AP941" s="57">
        <v>46306.458333333336</v>
      </c>
      <c r="AR941" t="s">
        <v>218</v>
      </c>
      <c r="AS941" t="s">
        <v>219</v>
      </c>
      <c r="AT941" t="s">
        <v>230</v>
      </c>
      <c r="AU941">
        <v>20261013</v>
      </c>
      <c r="AV941" t="s">
        <v>221</v>
      </c>
      <c r="AW941" t="s">
        <v>880</v>
      </c>
      <c r="AX941" t="s">
        <v>222</v>
      </c>
      <c r="BA941" s="57">
        <v>46306.458333333336</v>
      </c>
      <c r="BB941" t="s">
        <v>5294</v>
      </c>
      <c r="BC941">
        <v>2026</v>
      </c>
      <c r="BD941">
        <v>10</v>
      </c>
      <c r="BE941">
        <v>13</v>
      </c>
      <c r="BF941" s="6">
        <f t="shared" si="42"/>
        <v>46308</v>
      </c>
      <c r="BG941">
        <f t="shared" si="43"/>
        <v>1.5416666666642413</v>
      </c>
      <c r="BH941" t="str">
        <f t="shared" si="44"/>
        <v>NOT COMPLY</v>
      </c>
      <c r="BI941" t="e">
        <f>VLOOKUP(H941,Sheet2!$A$1:$B$270,2,FALSE)</f>
        <v>#N/A</v>
      </c>
    </row>
    <row r="942" spans="1:61">
      <c r="A942">
        <v>941</v>
      </c>
      <c r="B942">
        <v>1002632986</v>
      </c>
      <c r="C942">
        <v>3</v>
      </c>
      <c r="D942" t="s">
        <v>51</v>
      </c>
      <c r="E942">
        <v>4</v>
      </c>
      <c r="F942" t="s">
        <v>268</v>
      </c>
      <c r="G942" t="s">
        <v>545</v>
      </c>
      <c r="H942" t="s">
        <v>848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46307.570914351854</v>
      </c>
      <c r="P942" s="57">
        <v>46308.640243055554</v>
      </c>
      <c r="Q942">
        <v>69408644</v>
      </c>
      <c r="S942">
        <v>141568111001</v>
      </c>
      <c r="T942" t="s">
        <v>4065</v>
      </c>
      <c r="U942" t="s">
        <v>6080</v>
      </c>
      <c r="V942" t="s">
        <v>6081</v>
      </c>
      <c r="Z942">
        <v>110.96966279999999</v>
      </c>
      <c r="AA942">
        <v>-7.1176503000000002</v>
      </c>
      <c r="AB942" t="s">
        <v>4067</v>
      </c>
      <c r="AC942" t="s">
        <v>283</v>
      </c>
      <c r="AL942" t="s">
        <v>217</v>
      </c>
      <c r="AM942" t="s">
        <v>6082</v>
      </c>
      <c r="AN942" t="s">
        <v>6</v>
      </c>
      <c r="AO942" s="57">
        <v>46366.580231481479</v>
      </c>
      <c r="AP942" s="57">
        <v>46308.458333333336</v>
      </c>
      <c r="AR942" t="s">
        <v>218</v>
      </c>
      <c r="AS942" t="s">
        <v>219</v>
      </c>
      <c r="AT942" t="s">
        <v>230</v>
      </c>
      <c r="AU942">
        <v>20261013</v>
      </c>
      <c r="AV942" t="s">
        <v>221</v>
      </c>
      <c r="AW942" t="s">
        <v>540</v>
      </c>
      <c r="AX942" t="s">
        <v>222</v>
      </c>
      <c r="BA942" s="57">
        <v>46308.458333333336</v>
      </c>
      <c r="BB942" t="s">
        <v>6082</v>
      </c>
      <c r="BC942">
        <v>2026</v>
      </c>
      <c r="BD942">
        <v>10</v>
      </c>
      <c r="BE942">
        <v>13</v>
      </c>
      <c r="BF942" s="6">
        <f t="shared" si="42"/>
        <v>46308</v>
      </c>
      <c r="BG942">
        <f t="shared" si="43"/>
        <v>-0.45833333333575865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1002632302</v>
      </c>
      <c r="C943">
        <v>3</v>
      </c>
      <c r="D943" t="s">
        <v>51</v>
      </c>
      <c r="E943">
        <v>4</v>
      </c>
      <c r="F943" t="s">
        <v>268</v>
      </c>
      <c r="G943" t="s">
        <v>545</v>
      </c>
      <c r="H943" t="s">
        <v>848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46307.426099537035</v>
      </c>
      <c r="P943" s="57">
        <v>46308.763078703705</v>
      </c>
      <c r="Q943">
        <v>69408431</v>
      </c>
      <c r="S943">
        <v>141568111789</v>
      </c>
      <c r="T943" t="s">
        <v>6083</v>
      </c>
      <c r="U943" t="s">
        <v>6084</v>
      </c>
      <c r="V943" t="s">
        <v>6085</v>
      </c>
      <c r="Z943">
        <v>110.9697074</v>
      </c>
      <c r="AA943">
        <v>-7.1174215999999904</v>
      </c>
      <c r="AB943" t="s">
        <v>6086</v>
      </c>
      <c r="AC943" t="s">
        <v>235</v>
      </c>
      <c r="AL943" t="s">
        <v>217</v>
      </c>
      <c r="AM943" t="s">
        <v>6087</v>
      </c>
      <c r="AN943" t="s">
        <v>6</v>
      </c>
      <c r="AO943" s="57">
        <v>46366.434120370373</v>
      </c>
      <c r="AP943" s="57">
        <v>46308.333333333336</v>
      </c>
      <c r="AR943" t="s">
        <v>218</v>
      </c>
      <c r="AS943" t="s">
        <v>219</v>
      </c>
      <c r="AT943" t="s">
        <v>230</v>
      </c>
      <c r="AU943">
        <v>20261013</v>
      </c>
      <c r="AV943" t="s">
        <v>221</v>
      </c>
      <c r="AW943" t="s">
        <v>880</v>
      </c>
      <c r="AX943" t="s">
        <v>222</v>
      </c>
      <c r="BA943" s="57">
        <v>46308.333333333336</v>
      </c>
      <c r="BB943" t="s">
        <v>6087</v>
      </c>
      <c r="BC943">
        <v>2026</v>
      </c>
      <c r="BD943">
        <v>10</v>
      </c>
      <c r="BE943">
        <v>13</v>
      </c>
      <c r="BF943" s="6">
        <f t="shared" si="42"/>
        <v>46308</v>
      </c>
      <c r="BG943">
        <f t="shared" si="43"/>
        <v>-0.33333333333575865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1002640854</v>
      </c>
      <c r="C944">
        <v>3</v>
      </c>
      <c r="D944" t="s">
        <v>51</v>
      </c>
      <c r="E944">
        <v>4</v>
      </c>
      <c r="F944" t="s">
        <v>268</v>
      </c>
      <c r="G944" t="s">
        <v>545</v>
      </c>
      <c r="H944" t="s">
        <v>848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46311.728946759256</v>
      </c>
      <c r="P944" s="57">
        <v>46314.722662037035</v>
      </c>
      <c r="Q944">
        <v>69411802</v>
      </c>
      <c r="S944">
        <v>141568111813</v>
      </c>
      <c r="T944" t="s">
        <v>8683</v>
      </c>
      <c r="U944" t="s">
        <v>8684</v>
      </c>
      <c r="V944" t="s">
        <v>8685</v>
      </c>
      <c r="Z944">
        <v>110.910025</v>
      </c>
      <c r="AA944">
        <v>-7.0950129999999998</v>
      </c>
      <c r="AB944" t="s">
        <v>8686</v>
      </c>
      <c r="AC944" t="s">
        <v>235</v>
      </c>
      <c r="AL944" t="s">
        <v>217</v>
      </c>
      <c r="AM944" t="s">
        <v>8687</v>
      </c>
      <c r="AN944" t="s">
        <v>6</v>
      </c>
      <c r="AO944" t="s">
        <v>8083</v>
      </c>
      <c r="AP944" s="57">
        <v>46314.458333333336</v>
      </c>
      <c r="AR944" t="s">
        <v>218</v>
      </c>
      <c r="AS944" t="s">
        <v>219</v>
      </c>
      <c r="AT944" t="s">
        <v>230</v>
      </c>
      <c r="AU944">
        <v>20261019</v>
      </c>
      <c r="AV944" t="s">
        <v>221</v>
      </c>
      <c r="AW944" t="s">
        <v>883</v>
      </c>
      <c r="AX944" t="s">
        <v>222</v>
      </c>
      <c r="BA944" s="57">
        <v>46314.458333333336</v>
      </c>
      <c r="BB944" t="s">
        <v>8687</v>
      </c>
      <c r="BC944">
        <v>2026</v>
      </c>
      <c r="BD944">
        <v>10</v>
      </c>
      <c r="BE944">
        <v>19</v>
      </c>
      <c r="BF944" s="6">
        <f t="shared" si="42"/>
        <v>46314</v>
      </c>
      <c r="BG944">
        <f t="shared" si="43"/>
        <v>-0.45833333333575865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1002639665</v>
      </c>
      <c r="C945">
        <v>3</v>
      </c>
      <c r="D945" t="s">
        <v>51</v>
      </c>
      <c r="E945">
        <v>4</v>
      </c>
      <c r="F945" t="s">
        <v>268</v>
      </c>
      <c r="G945" t="s">
        <v>545</v>
      </c>
      <c r="H945" t="s">
        <v>848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46311.424722222226</v>
      </c>
      <c r="P945" s="57">
        <v>46312.743217592593</v>
      </c>
      <c r="Q945">
        <v>69411245</v>
      </c>
      <c r="S945">
        <v>141568111803</v>
      </c>
      <c r="T945" t="s">
        <v>8678</v>
      </c>
      <c r="U945" t="s">
        <v>8679</v>
      </c>
      <c r="V945" t="s">
        <v>8680</v>
      </c>
      <c r="Z945">
        <v>110.90915699999999</v>
      </c>
      <c r="AA945">
        <v>-7.0707610000000001</v>
      </c>
      <c r="AB945" t="s">
        <v>8681</v>
      </c>
      <c r="AC945" t="s">
        <v>235</v>
      </c>
      <c r="AL945" t="s">
        <v>217</v>
      </c>
      <c r="AM945" t="s">
        <v>8682</v>
      </c>
      <c r="AN945" t="s">
        <v>6</v>
      </c>
      <c r="AO945" t="s">
        <v>8209</v>
      </c>
      <c r="AP945" s="57">
        <v>46314.333333333336</v>
      </c>
      <c r="AR945" t="s">
        <v>218</v>
      </c>
      <c r="AS945" t="s">
        <v>219</v>
      </c>
      <c r="AT945" t="s">
        <v>230</v>
      </c>
      <c r="AU945">
        <v>20261017</v>
      </c>
      <c r="AV945" t="s">
        <v>221</v>
      </c>
      <c r="AW945" t="s">
        <v>923</v>
      </c>
      <c r="AX945" t="s">
        <v>222</v>
      </c>
      <c r="BA945" s="57">
        <v>46314.333333333336</v>
      </c>
      <c r="BB945" t="s">
        <v>8682</v>
      </c>
      <c r="BC945">
        <v>2026</v>
      </c>
      <c r="BD945">
        <v>10</v>
      </c>
      <c r="BE945">
        <v>17</v>
      </c>
      <c r="BF945" s="6">
        <f t="shared" si="42"/>
        <v>46312</v>
      </c>
      <c r="BG945">
        <f t="shared" si="43"/>
        <v>-2.3333333333357587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1002644458</v>
      </c>
      <c r="C946">
        <v>3</v>
      </c>
      <c r="D946" t="s">
        <v>51</v>
      </c>
      <c r="E946">
        <v>4</v>
      </c>
      <c r="F946" t="s">
        <v>268</v>
      </c>
      <c r="G946" t="s">
        <v>545</v>
      </c>
      <c r="H946" t="s">
        <v>848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46315.344317129631</v>
      </c>
      <c r="P946" s="57">
        <v>46316.526909722219</v>
      </c>
      <c r="Q946">
        <v>69413359</v>
      </c>
      <c r="S946">
        <v>141568111826</v>
      </c>
      <c r="T946" t="s">
        <v>10395</v>
      </c>
      <c r="U946" t="s">
        <v>10396</v>
      </c>
      <c r="V946" t="s">
        <v>10397</v>
      </c>
      <c r="Z946">
        <v>110.90991579999999</v>
      </c>
      <c r="AA946">
        <v>-7.0897319999999997</v>
      </c>
      <c r="AB946" t="s">
        <v>10398</v>
      </c>
      <c r="AC946" t="s">
        <v>235</v>
      </c>
      <c r="AL946" t="s">
        <v>217</v>
      </c>
      <c r="AM946" t="s">
        <v>10399</v>
      </c>
      <c r="AN946" t="s">
        <v>6</v>
      </c>
      <c r="AO946" t="s">
        <v>10155</v>
      </c>
      <c r="AP946" s="57">
        <v>46316.333333333336</v>
      </c>
      <c r="AR946" t="s">
        <v>218</v>
      </c>
      <c r="AS946" t="s">
        <v>219</v>
      </c>
      <c r="AT946" t="s">
        <v>230</v>
      </c>
      <c r="AU946">
        <v>20261021</v>
      </c>
      <c r="AV946" t="s">
        <v>221</v>
      </c>
      <c r="AW946" t="s">
        <v>886</v>
      </c>
      <c r="AX946" t="s">
        <v>222</v>
      </c>
      <c r="BA946" s="57">
        <v>46316.333333333336</v>
      </c>
      <c r="BB946" t="s">
        <v>10399</v>
      </c>
      <c r="BC946">
        <v>2026</v>
      </c>
      <c r="BD946">
        <v>10</v>
      </c>
      <c r="BE946">
        <v>21</v>
      </c>
      <c r="BF946" s="6">
        <f t="shared" si="42"/>
        <v>46316</v>
      </c>
      <c r="BG946">
        <f t="shared" si="43"/>
        <v>-0.33333333333575865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1002643707</v>
      </c>
      <c r="C947">
        <v>3</v>
      </c>
      <c r="D947" t="s">
        <v>51</v>
      </c>
      <c r="E947">
        <v>4</v>
      </c>
      <c r="F947" t="s">
        <v>268</v>
      </c>
      <c r="G947" t="s">
        <v>545</v>
      </c>
      <c r="H947" t="s">
        <v>848</v>
      </c>
      <c r="I947" t="s">
        <v>212</v>
      </c>
      <c r="J947" t="s">
        <v>213</v>
      </c>
      <c r="K947" t="s">
        <v>149</v>
      </c>
      <c r="L947" t="s">
        <v>214</v>
      </c>
      <c r="M947" t="s">
        <v>839</v>
      </c>
      <c r="N947" t="s">
        <v>215</v>
      </c>
      <c r="O947" s="57">
        <v>46314.640787037039</v>
      </c>
      <c r="P947" s="57">
        <v>46316.44394675926</v>
      </c>
      <c r="Q947">
        <v>69413118</v>
      </c>
      <c r="S947">
        <v>141568111824</v>
      </c>
      <c r="T947" t="s">
        <v>9691</v>
      </c>
      <c r="U947" t="s">
        <v>9692</v>
      </c>
      <c r="V947" t="s">
        <v>9693</v>
      </c>
      <c r="Z947">
        <v>110.90991579999999</v>
      </c>
      <c r="AA947">
        <v>-7.0897319999999997</v>
      </c>
      <c r="AB947" t="s">
        <v>9694</v>
      </c>
      <c r="AC947" t="s">
        <v>235</v>
      </c>
      <c r="AL947" t="s">
        <v>217</v>
      </c>
      <c r="AM947" t="s">
        <v>9695</v>
      </c>
      <c r="AN947" t="s">
        <v>6</v>
      </c>
      <c r="AO947" t="s">
        <v>9539</v>
      </c>
      <c r="AP947" s="57">
        <v>46315.625</v>
      </c>
      <c r="AQ947" t="s">
        <v>841</v>
      </c>
      <c r="AR947" t="s">
        <v>840</v>
      </c>
      <c r="AS947" t="s">
        <v>219</v>
      </c>
      <c r="AT947" t="s">
        <v>230</v>
      </c>
      <c r="AV947" t="s">
        <v>10400</v>
      </c>
      <c r="AW947" t="s">
        <v>2897</v>
      </c>
      <c r="AX947" t="s">
        <v>222</v>
      </c>
      <c r="BA947" s="57">
        <v>46315.625</v>
      </c>
      <c r="BB947" t="s">
        <v>9695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:61">
      <c r="A948">
        <v>947</v>
      </c>
      <c r="B948">
        <v>1002626559</v>
      </c>
      <c r="C948">
        <v>3</v>
      </c>
      <c r="D948" t="s">
        <v>51</v>
      </c>
      <c r="E948">
        <v>4</v>
      </c>
      <c r="F948" t="s">
        <v>268</v>
      </c>
      <c r="G948" t="s">
        <v>545</v>
      </c>
      <c r="H948" t="s">
        <v>848</v>
      </c>
      <c r="I948" t="s">
        <v>212</v>
      </c>
      <c r="J948" t="s">
        <v>213</v>
      </c>
      <c r="K948" t="s">
        <v>149</v>
      </c>
      <c r="M948" t="s">
        <v>1625</v>
      </c>
      <c r="N948" t="s">
        <v>215</v>
      </c>
      <c r="O948" s="57">
        <v>46302.644062500003</v>
      </c>
      <c r="P948" s="57">
        <v>46305.526053240741</v>
      </c>
      <c r="Q948">
        <v>69406008</v>
      </c>
      <c r="S948">
        <v>141568111767</v>
      </c>
      <c r="T948" t="s">
        <v>4065</v>
      </c>
      <c r="U948" t="s">
        <v>4066</v>
      </c>
      <c r="Z948">
        <v>110.96966279999999</v>
      </c>
      <c r="AA948">
        <v>-7.1176503000000002</v>
      </c>
      <c r="AB948" t="s">
        <v>4067</v>
      </c>
      <c r="AC948" t="s">
        <v>283</v>
      </c>
      <c r="AO948" s="57">
        <v>46213.66333333333</v>
      </c>
      <c r="AR948" t="s">
        <v>1630</v>
      </c>
      <c r="AS948" t="s">
        <v>219</v>
      </c>
      <c r="AT948" t="s">
        <v>230</v>
      </c>
      <c r="AV948" t="s">
        <v>5295</v>
      </c>
      <c r="AW948" t="s">
        <v>1984</v>
      </c>
      <c r="AX948" t="s">
        <v>222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:61">
      <c r="A949">
        <v>948</v>
      </c>
      <c r="B949">
        <v>1002634710</v>
      </c>
      <c r="C949">
        <v>3</v>
      </c>
      <c r="D949" t="s">
        <v>51</v>
      </c>
      <c r="E949">
        <v>4</v>
      </c>
      <c r="F949" t="s">
        <v>268</v>
      </c>
      <c r="G949" t="s">
        <v>545</v>
      </c>
      <c r="H949" t="s">
        <v>848</v>
      </c>
      <c r="I949" t="s">
        <v>212</v>
      </c>
      <c r="J949" t="s">
        <v>213</v>
      </c>
      <c r="K949" t="s">
        <v>149</v>
      </c>
      <c r="L949" t="s">
        <v>214</v>
      </c>
      <c r="M949" t="s">
        <v>1918</v>
      </c>
      <c r="N949" t="s">
        <v>215</v>
      </c>
      <c r="O949" s="57">
        <v>46308.474016203705</v>
      </c>
      <c r="P949" s="57">
        <v>46310.357407407406</v>
      </c>
      <c r="Q949">
        <v>69409256</v>
      </c>
      <c r="S949">
        <v>141568111794</v>
      </c>
      <c r="T949" t="s">
        <v>6088</v>
      </c>
      <c r="U949" t="s">
        <v>6089</v>
      </c>
      <c r="V949" t="s">
        <v>6090</v>
      </c>
      <c r="Z949">
        <v>110.944875</v>
      </c>
      <c r="AA949">
        <v>-6.979279</v>
      </c>
      <c r="AB949" t="s">
        <v>6091</v>
      </c>
      <c r="AC949" t="s">
        <v>235</v>
      </c>
      <c r="AL949" t="s">
        <v>217</v>
      </c>
      <c r="AM949" t="s">
        <v>6092</v>
      </c>
      <c r="AN949" t="s">
        <v>6</v>
      </c>
      <c r="AO949" t="s">
        <v>5759</v>
      </c>
      <c r="AP949" s="57">
        <v>46309.333333333336</v>
      </c>
      <c r="AQ949" t="s">
        <v>841</v>
      </c>
      <c r="AR949" t="s">
        <v>12</v>
      </c>
      <c r="AS949" t="s">
        <v>219</v>
      </c>
      <c r="AT949" t="s">
        <v>230</v>
      </c>
      <c r="AV949" t="s">
        <v>1626</v>
      </c>
      <c r="AW949" t="s">
        <v>879</v>
      </c>
      <c r="AX949" t="s">
        <v>222</v>
      </c>
      <c r="BA949" s="57">
        <v>46309.333333333336</v>
      </c>
      <c r="BB949" t="s">
        <v>6092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:61">
      <c r="A950">
        <v>949</v>
      </c>
      <c r="B950">
        <v>1002620295</v>
      </c>
      <c r="C950">
        <v>3</v>
      </c>
      <c r="D950" t="s">
        <v>51</v>
      </c>
      <c r="E950">
        <v>4</v>
      </c>
      <c r="F950" t="s">
        <v>268</v>
      </c>
      <c r="G950" t="s">
        <v>545</v>
      </c>
      <c r="H950" t="s">
        <v>1994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46297.651087962964</v>
      </c>
      <c r="P950" s="57">
        <v>46299.666412037041</v>
      </c>
      <c r="Q950">
        <v>69403262</v>
      </c>
      <c r="S950">
        <v>142509107337</v>
      </c>
      <c r="T950" t="s">
        <v>1995</v>
      </c>
      <c r="U950" t="s">
        <v>1996</v>
      </c>
      <c r="V950" t="s">
        <v>1997</v>
      </c>
      <c r="Z950">
        <v>111.084547</v>
      </c>
      <c r="AA950">
        <v>-7.2547100000000002</v>
      </c>
      <c r="AB950" t="s">
        <v>1998</v>
      </c>
      <c r="AC950" t="s">
        <v>235</v>
      </c>
      <c r="AL950" t="s">
        <v>217</v>
      </c>
      <c r="AM950" t="s">
        <v>1999</v>
      </c>
      <c r="AN950" t="s">
        <v>6</v>
      </c>
      <c r="AO950" s="57">
        <v>46063.652951388889</v>
      </c>
      <c r="AP950" s="57">
        <v>46298.625</v>
      </c>
      <c r="AR950" t="s">
        <v>218</v>
      </c>
      <c r="AS950" t="s">
        <v>2000</v>
      </c>
      <c r="AT950" t="s">
        <v>230</v>
      </c>
      <c r="AU950">
        <v>20261004</v>
      </c>
      <c r="AV950" t="s">
        <v>221</v>
      </c>
      <c r="AW950" t="s">
        <v>875</v>
      </c>
      <c r="AX950" t="s">
        <v>222</v>
      </c>
      <c r="BA950" s="57">
        <v>46298.625</v>
      </c>
      <c r="BB950" t="s">
        <v>1999</v>
      </c>
      <c r="BC950">
        <v>2026</v>
      </c>
      <c r="BD950">
        <v>10</v>
      </c>
      <c r="BE950">
        <v>4</v>
      </c>
      <c r="BF950" s="6">
        <f t="shared" si="42"/>
        <v>46299</v>
      </c>
      <c r="BG950">
        <f t="shared" si="43"/>
        <v>0.375</v>
      </c>
      <c r="BH950" t="str">
        <f t="shared" si="44"/>
        <v>COMPLY</v>
      </c>
      <c r="BI950" t="e">
        <f>VLOOKUP(H950,Sheet2!$A$1:$B$270,2,FALSE)</f>
        <v>#N/A</v>
      </c>
    </row>
    <row r="951" spans="1:61">
      <c r="A951">
        <v>950</v>
      </c>
      <c r="B951">
        <v>1002617580</v>
      </c>
      <c r="C951">
        <v>3</v>
      </c>
      <c r="D951" t="s">
        <v>51</v>
      </c>
      <c r="E951">
        <v>4</v>
      </c>
      <c r="F951" t="s">
        <v>234</v>
      </c>
      <c r="G951" t="s">
        <v>847</v>
      </c>
      <c r="H951" t="s">
        <v>860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46296.474768518521</v>
      </c>
      <c r="P951" s="57">
        <v>46297.484537037039</v>
      </c>
      <c r="Q951">
        <v>69402265</v>
      </c>
      <c r="S951">
        <v>142565402250</v>
      </c>
      <c r="T951" t="s">
        <v>1134</v>
      </c>
      <c r="U951" t="s">
        <v>1135</v>
      </c>
      <c r="V951" t="s">
        <v>1136</v>
      </c>
      <c r="Z951">
        <v>111.1211766</v>
      </c>
      <c r="AA951">
        <v>-7.3640650999999897</v>
      </c>
      <c r="AB951" t="s">
        <v>1137</v>
      </c>
      <c r="AC951" t="s">
        <v>235</v>
      </c>
      <c r="AL951" t="s">
        <v>217</v>
      </c>
      <c r="AM951" t="s">
        <v>1138</v>
      </c>
      <c r="AN951" t="s">
        <v>6</v>
      </c>
      <c r="AO951" s="57">
        <v>46032.486342592594</v>
      </c>
      <c r="AP951" s="57">
        <v>46297.333333333336</v>
      </c>
      <c r="AR951" t="s">
        <v>218</v>
      </c>
      <c r="AS951" t="s">
        <v>219</v>
      </c>
      <c r="AT951" t="s">
        <v>230</v>
      </c>
      <c r="AU951">
        <v>20261002</v>
      </c>
      <c r="AV951" t="s">
        <v>221</v>
      </c>
      <c r="AW951" t="s">
        <v>876</v>
      </c>
      <c r="AX951" t="s">
        <v>222</v>
      </c>
      <c r="BA951" s="57">
        <v>46297.333333333336</v>
      </c>
      <c r="BB951" t="s">
        <v>1138</v>
      </c>
      <c r="BC951">
        <v>2026</v>
      </c>
      <c r="BD951">
        <v>10</v>
      </c>
      <c r="BE951">
        <v>2</v>
      </c>
      <c r="BF951" s="6">
        <f t="shared" si="42"/>
        <v>46297</v>
      </c>
      <c r="BG951">
        <f t="shared" si="43"/>
        <v>-0.33333333333575865</v>
      </c>
      <c r="BH951" t="str">
        <f t="shared" si="44"/>
        <v>COMPLY</v>
      </c>
      <c r="BI951" t="e">
        <f>VLOOKUP(H951,Sheet2!$A$1:$B$270,2,FALSE)</f>
        <v>#N/A</v>
      </c>
    </row>
    <row r="952" spans="1:61">
      <c r="A952">
        <v>951</v>
      </c>
      <c r="B952">
        <v>1002622270</v>
      </c>
      <c r="C952">
        <v>3</v>
      </c>
      <c r="D952" t="s">
        <v>51</v>
      </c>
      <c r="E952">
        <v>4</v>
      </c>
      <c r="F952" t="s">
        <v>234</v>
      </c>
      <c r="G952" t="s">
        <v>847</v>
      </c>
      <c r="H952" t="s">
        <v>860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46300.507407407407</v>
      </c>
      <c r="P952" s="57">
        <v>46302.452662037038</v>
      </c>
      <c r="Q952">
        <v>69404243</v>
      </c>
      <c r="S952">
        <v>142565401170</v>
      </c>
      <c r="T952" t="s">
        <v>2773</v>
      </c>
      <c r="U952" t="s">
        <v>2774</v>
      </c>
      <c r="V952" t="s">
        <v>2775</v>
      </c>
      <c r="Z952">
        <v>111.101056337356</v>
      </c>
      <c r="AA952">
        <v>-7.5255563355172796</v>
      </c>
      <c r="AB952" t="s">
        <v>2776</v>
      </c>
      <c r="AC952" t="s">
        <v>235</v>
      </c>
      <c r="AL952" t="s">
        <v>217</v>
      </c>
      <c r="AM952" t="s">
        <v>2777</v>
      </c>
      <c r="AN952" t="s">
        <v>6</v>
      </c>
      <c r="AO952" s="57">
        <v>46152.517627314817</v>
      </c>
      <c r="AP952" s="57">
        <v>46301.625</v>
      </c>
      <c r="AR952" t="s">
        <v>218</v>
      </c>
      <c r="AS952" t="s">
        <v>219</v>
      </c>
      <c r="AT952" t="s">
        <v>230</v>
      </c>
      <c r="AU952">
        <v>20261007</v>
      </c>
      <c r="AV952" t="s">
        <v>221</v>
      </c>
      <c r="AW952" t="s">
        <v>881</v>
      </c>
      <c r="AX952" t="s">
        <v>222</v>
      </c>
      <c r="BA952" s="57">
        <v>46301.625</v>
      </c>
      <c r="BB952" t="s">
        <v>2777</v>
      </c>
      <c r="BC952">
        <v>2026</v>
      </c>
      <c r="BD952">
        <v>10</v>
      </c>
      <c r="BE952">
        <v>7</v>
      </c>
      <c r="BF952" s="6">
        <f t="shared" si="42"/>
        <v>46302</v>
      </c>
      <c r="BG952">
        <f t="shared" si="43"/>
        <v>0.375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1002638557</v>
      </c>
      <c r="C953">
        <v>3</v>
      </c>
      <c r="D953" t="s">
        <v>51</v>
      </c>
      <c r="E953">
        <v>4</v>
      </c>
      <c r="F953" t="s">
        <v>234</v>
      </c>
      <c r="G953" t="s">
        <v>847</v>
      </c>
      <c r="H953" t="s">
        <v>860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46310.576157407406</v>
      </c>
      <c r="P953" s="57">
        <v>46314.734606481485</v>
      </c>
      <c r="Q953">
        <v>69410865</v>
      </c>
      <c r="S953">
        <v>142565401730</v>
      </c>
      <c r="T953" t="s">
        <v>7654</v>
      </c>
      <c r="U953" t="s">
        <v>7655</v>
      </c>
      <c r="V953" t="s">
        <v>7656</v>
      </c>
      <c r="Z953">
        <v>111.0927512</v>
      </c>
      <c r="AA953">
        <v>-7.4783799999999996</v>
      </c>
      <c r="AB953" t="s">
        <v>7657</v>
      </c>
      <c r="AC953" t="s">
        <v>229</v>
      </c>
      <c r="AL953" t="s">
        <v>217</v>
      </c>
      <c r="AM953" t="s">
        <v>7658</v>
      </c>
      <c r="AN953" t="s">
        <v>6</v>
      </c>
      <c r="AO953" t="s">
        <v>7642</v>
      </c>
      <c r="AP953" s="57">
        <v>46311.625</v>
      </c>
      <c r="AQ953" t="s">
        <v>841</v>
      </c>
      <c r="AR953" t="s">
        <v>218</v>
      </c>
      <c r="AS953" t="s">
        <v>219</v>
      </c>
      <c r="AT953" t="s">
        <v>230</v>
      </c>
      <c r="AU953">
        <v>20261019</v>
      </c>
      <c r="AV953" t="s">
        <v>221</v>
      </c>
      <c r="AW953" t="s">
        <v>539</v>
      </c>
      <c r="AX953" t="s">
        <v>222</v>
      </c>
      <c r="BA953" s="57">
        <v>46311.625</v>
      </c>
      <c r="BB953" t="s">
        <v>7658</v>
      </c>
      <c r="BC953">
        <v>2026</v>
      </c>
      <c r="BD953">
        <v>10</v>
      </c>
      <c r="BE953">
        <v>19</v>
      </c>
      <c r="BF953" s="6">
        <f t="shared" si="42"/>
        <v>46314</v>
      </c>
      <c r="BG953">
        <f t="shared" si="43"/>
        <v>2.375</v>
      </c>
      <c r="BH953" t="str">
        <f t="shared" si="44"/>
        <v>NOT COMPLY</v>
      </c>
      <c r="BI953" t="e">
        <f>VLOOKUP(H953,Sheet2!$A$1:$B$270,2,FALSE)</f>
        <v>#N/A</v>
      </c>
    </row>
    <row r="954" spans="1:61">
      <c r="A954">
        <v>953</v>
      </c>
      <c r="B954">
        <v>1002631672</v>
      </c>
      <c r="C954">
        <v>3</v>
      </c>
      <c r="D954" t="s">
        <v>51</v>
      </c>
      <c r="E954">
        <v>4</v>
      </c>
      <c r="F954" t="s">
        <v>234</v>
      </c>
      <c r="G954" t="s">
        <v>847</v>
      </c>
      <c r="H954" t="s">
        <v>5296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46306.641446759262</v>
      </c>
      <c r="P954" s="57">
        <v>46308.693344907406</v>
      </c>
      <c r="Q954">
        <v>69408215</v>
      </c>
      <c r="S954">
        <v>142567105876</v>
      </c>
      <c r="T954" t="s">
        <v>5297</v>
      </c>
      <c r="U954" t="s">
        <v>5298</v>
      </c>
      <c r="V954" t="s">
        <v>5299</v>
      </c>
      <c r="Z954">
        <v>110.943076</v>
      </c>
      <c r="AA954">
        <v>-7.59694</v>
      </c>
      <c r="AB954" t="s">
        <v>5300</v>
      </c>
      <c r="AC954" t="s">
        <v>235</v>
      </c>
      <c r="AL954" t="s">
        <v>217</v>
      </c>
      <c r="AM954" t="s">
        <v>5301</v>
      </c>
      <c r="AN954" t="s">
        <v>6</v>
      </c>
      <c r="AO954" s="57">
        <v>46336.642453703702</v>
      </c>
      <c r="AP954" s="57">
        <v>46307.625</v>
      </c>
      <c r="AR954" t="s">
        <v>218</v>
      </c>
      <c r="AS954" t="s">
        <v>2007</v>
      </c>
      <c r="AT954" t="s">
        <v>230</v>
      </c>
      <c r="AU954">
        <v>20261013</v>
      </c>
      <c r="AV954" t="s">
        <v>221</v>
      </c>
      <c r="AW954" t="s">
        <v>886</v>
      </c>
      <c r="AX954" t="s">
        <v>222</v>
      </c>
      <c r="BA954" s="57">
        <v>46307.625</v>
      </c>
      <c r="BB954" t="s">
        <v>5301</v>
      </c>
      <c r="BC954">
        <v>2026</v>
      </c>
      <c r="BD954">
        <v>10</v>
      </c>
      <c r="BE954">
        <v>13</v>
      </c>
      <c r="BF954" s="6">
        <f t="shared" si="42"/>
        <v>46308</v>
      </c>
      <c r="BG954">
        <f t="shared" si="43"/>
        <v>0.375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1002635437</v>
      </c>
      <c r="C955">
        <v>3</v>
      </c>
      <c r="D955" t="s">
        <v>51</v>
      </c>
      <c r="E955">
        <v>4</v>
      </c>
      <c r="F955" t="s">
        <v>234</v>
      </c>
      <c r="G955" t="s">
        <v>847</v>
      </c>
      <c r="H955" t="s">
        <v>5296</v>
      </c>
      <c r="I955" t="s">
        <v>212</v>
      </c>
      <c r="J955" t="s">
        <v>213</v>
      </c>
      <c r="K955" t="s">
        <v>149</v>
      </c>
      <c r="M955" t="s">
        <v>7054</v>
      </c>
      <c r="N955" t="s">
        <v>215</v>
      </c>
      <c r="O955" s="57">
        <v>46308.646655092591</v>
      </c>
      <c r="P955" s="57">
        <v>46312.527025462965</v>
      </c>
      <c r="Q955">
        <v>69409559</v>
      </c>
      <c r="S955">
        <v>142567105885</v>
      </c>
      <c r="T955" t="s">
        <v>6709</v>
      </c>
      <c r="U955" t="s">
        <v>6710</v>
      </c>
      <c r="V955" t="s">
        <v>8688</v>
      </c>
      <c r="Z955">
        <v>110.952054262161</v>
      </c>
      <c r="AA955">
        <v>-7.6331914989193699</v>
      </c>
      <c r="AB955" t="s">
        <v>6711</v>
      </c>
      <c r="AC955" t="s">
        <v>284</v>
      </c>
      <c r="AL955" t="s">
        <v>217</v>
      </c>
      <c r="AM955" t="s">
        <v>8689</v>
      </c>
      <c r="AN955" t="s">
        <v>6</v>
      </c>
      <c r="AO955" t="s">
        <v>6666</v>
      </c>
      <c r="AP955" s="57">
        <v>46312.458333333336</v>
      </c>
      <c r="AR955" t="s">
        <v>7055</v>
      </c>
      <c r="AS955" t="s">
        <v>2007</v>
      </c>
      <c r="AT955" t="s">
        <v>230</v>
      </c>
      <c r="AV955" t="s">
        <v>7056</v>
      </c>
      <c r="AW955" t="s">
        <v>1984</v>
      </c>
      <c r="AX955" t="s">
        <v>222</v>
      </c>
      <c r="BA955" s="57">
        <v>46312.458333333336</v>
      </c>
      <c r="BB955" t="s">
        <v>8689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:61">
      <c r="A956">
        <v>955</v>
      </c>
      <c r="B956">
        <v>1002627119</v>
      </c>
      <c r="C956">
        <v>3</v>
      </c>
      <c r="D956" t="s">
        <v>51</v>
      </c>
      <c r="E956">
        <v>4</v>
      </c>
      <c r="F956" t="s">
        <v>234</v>
      </c>
      <c r="G956" t="s">
        <v>552</v>
      </c>
      <c r="H956" t="s">
        <v>3373</v>
      </c>
      <c r="I956" t="s">
        <v>212</v>
      </c>
      <c r="J956" t="s">
        <v>213</v>
      </c>
      <c r="K956" t="s">
        <v>149</v>
      </c>
      <c r="M956" t="s">
        <v>76</v>
      </c>
      <c r="N956" t="s">
        <v>215</v>
      </c>
      <c r="O956" s="57">
        <v>46303.372060185182</v>
      </c>
      <c r="P956" s="57">
        <v>46307.675266203703</v>
      </c>
      <c r="Q956">
        <v>69406232</v>
      </c>
      <c r="S956">
        <v>142526106862</v>
      </c>
      <c r="T956" t="s">
        <v>4068</v>
      </c>
      <c r="U956" t="s">
        <v>4069</v>
      </c>
      <c r="V956" t="s">
        <v>5302</v>
      </c>
      <c r="Z956">
        <v>110.91012410010801</v>
      </c>
      <c r="AA956">
        <v>-7.5144267536697598</v>
      </c>
      <c r="AB956" t="s">
        <v>4070</v>
      </c>
      <c r="AC956" t="s">
        <v>284</v>
      </c>
      <c r="AL956" t="s">
        <v>217</v>
      </c>
      <c r="AM956" t="s">
        <v>5303</v>
      </c>
      <c r="AN956" t="s">
        <v>6</v>
      </c>
      <c r="AO956" s="57">
        <v>46244.392905092594</v>
      </c>
      <c r="AP956" s="57">
        <v>46308.333333333336</v>
      </c>
      <c r="AR956" t="s">
        <v>218</v>
      </c>
      <c r="AS956" t="s">
        <v>2023</v>
      </c>
      <c r="AT956" t="s">
        <v>230</v>
      </c>
      <c r="AU956">
        <v>20261012</v>
      </c>
      <c r="AV956" t="s">
        <v>221</v>
      </c>
      <c r="AW956" t="s">
        <v>541</v>
      </c>
      <c r="AX956" t="s">
        <v>222</v>
      </c>
      <c r="BA956" s="57">
        <v>46308.333333333336</v>
      </c>
      <c r="BB956" t="s">
        <v>5303</v>
      </c>
      <c r="BC956">
        <v>2026</v>
      </c>
      <c r="BD956">
        <v>10</v>
      </c>
      <c r="BE956">
        <v>12</v>
      </c>
      <c r="BF956" s="6">
        <f t="shared" si="42"/>
        <v>46307</v>
      </c>
      <c r="BG956">
        <f t="shared" si="43"/>
        <v>-1.3333333333357587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1002637246</v>
      </c>
      <c r="C957">
        <v>3</v>
      </c>
      <c r="D957" t="s">
        <v>51</v>
      </c>
      <c r="E957">
        <v>4</v>
      </c>
      <c r="F957" t="s">
        <v>234</v>
      </c>
      <c r="G957" t="s">
        <v>552</v>
      </c>
      <c r="H957" t="s">
        <v>3373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46309.672673611109</v>
      </c>
      <c r="P957" s="57">
        <v>46310.626261574071</v>
      </c>
      <c r="Q957">
        <v>69410311</v>
      </c>
      <c r="S957">
        <v>142526106251</v>
      </c>
      <c r="T957" t="s">
        <v>7050</v>
      </c>
      <c r="U957" t="s">
        <v>7659</v>
      </c>
      <c r="V957" t="s">
        <v>7051</v>
      </c>
      <c r="Z957">
        <v>110.90025300000001</v>
      </c>
      <c r="AA957">
        <v>-7.5954389999999998</v>
      </c>
      <c r="AB957" t="s">
        <v>7052</v>
      </c>
      <c r="AC957" t="s">
        <v>235</v>
      </c>
      <c r="AL957" t="s">
        <v>217</v>
      </c>
      <c r="AM957" t="s">
        <v>6963</v>
      </c>
      <c r="AN957" t="s">
        <v>6</v>
      </c>
      <c r="AO957" t="s">
        <v>6854</v>
      </c>
      <c r="AP957" s="57">
        <v>46310.625</v>
      </c>
      <c r="AR957" t="s">
        <v>218</v>
      </c>
      <c r="AS957" t="s">
        <v>2023</v>
      </c>
      <c r="AT957" t="s">
        <v>230</v>
      </c>
      <c r="AU957">
        <v>20261015</v>
      </c>
      <c r="AV957" t="s">
        <v>221</v>
      </c>
      <c r="AW957" t="s">
        <v>7053</v>
      </c>
      <c r="AX957" t="s">
        <v>222</v>
      </c>
      <c r="BA957" s="57">
        <v>46310.625</v>
      </c>
      <c r="BB957" t="s">
        <v>6963</v>
      </c>
      <c r="BC957">
        <v>2026</v>
      </c>
      <c r="BD957">
        <v>10</v>
      </c>
      <c r="BE957">
        <v>15</v>
      </c>
      <c r="BF957" s="6">
        <f t="shared" si="42"/>
        <v>46310</v>
      </c>
      <c r="BG957">
        <f t="shared" si="43"/>
        <v>-0.625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1002637195</v>
      </c>
      <c r="C958">
        <v>3</v>
      </c>
      <c r="D958" t="s">
        <v>51</v>
      </c>
      <c r="E958">
        <v>4</v>
      </c>
      <c r="F958" t="s">
        <v>234</v>
      </c>
      <c r="G958" t="s">
        <v>552</v>
      </c>
      <c r="H958" t="s">
        <v>3373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46309.659432870372</v>
      </c>
      <c r="P958" s="57">
        <v>46311.390983796293</v>
      </c>
      <c r="Q958">
        <v>69410298</v>
      </c>
      <c r="S958">
        <v>142526106295</v>
      </c>
      <c r="T958" t="s">
        <v>7057</v>
      </c>
      <c r="U958" t="s">
        <v>7058</v>
      </c>
      <c r="V958" t="s">
        <v>7059</v>
      </c>
      <c r="Z958">
        <v>110.91195399999999</v>
      </c>
      <c r="AA958">
        <v>-7.4893559999999999</v>
      </c>
      <c r="AB958" t="s">
        <v>7060</v>
      </c>
      <c r="AC958" t="s">
        <v>235</v>
      </c>
      <c r="AL958" t="s">
        <v>217</v>
      </c>
      <c r="AM958" t="s">
        <v>7061</v>
      </c>
      <c r="AN958" t="s">
        <v>6</v>
      </c>
      <c r="AO958" t="s">
        <v>7013</v>
      </c>
      <c r="AP958" s="57">
        <v>46310.625</v>
      </c>
      <c r="AR958" t="s">
        <v>218</v>
      </c>
      <c r="AS958" t="s">
        <v>2023</v>
      </c>
      <c r="AT958" t="s">
        <v>230</v>
      </c>
      <c r="AU958">
        <v>20261016</v>
      </c>
      <c r="AV958" t="s">
        <v>221</v>
      </c>
      <c r="AW958" t="s">
        <v>2897</v>
      </c>
      <c r="AX958" t="s">
        <v>222</v>
      </c>
      <c r="BA958" s="57">
        <v>46310.625</v>
      </c>
      <c r="BB958" t="s">
        <v>7061</v>
      </c>
      <c r="BC958">
        <v>2026</v>
      </c>
      <c r="BD958">
        <v>10</v>
      </c>
      <c r="BE958">
        <v>16</v>
      </c>
      <c r="BF958" s="6">
        <f t="shared" si="42"/>
        <v>46311</v>
      </c>
      <c r="BG958">
        <f t="shared" si="43"/>
        <v>0.375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1002624473</v>
      </c>
      <c r="C959">
        <v>3</v>
      </c>
      <c r="D959" t="s">
        <v>51</v>
      </c>
      <c r="E959">
        <v>4</v>
      </c>
      <c r="F959" t="s">
        <v>234</v>
      </c>
      <c r="G959" t="s">
        <v>552</v>
      </c>
      <c r="H959" t="s">
        <v>3373</v>
      </c>
      <c r="I959" t="s">
        <v>212</v>
      </c>
      <c r="J959" t="s">
        <v>213</v>
      </c>
      <c r="K959" t="s">
        <v>149</v>
      </c>
      <c r="M959" t="s">
        <v>1617</v>
      </c>
      <c r="N959" t="s">
        <v>215</v>
      </c>
      <c r="O959" s="57">
        <v>46301.5859837963</v>
      </c>
      <c r="P959" s="57">
        <v>46314.782326388886</v>
      </c>
      <c r="Q959">
        <v>69405094</v>
      </c>
      <c r="S959">
        <v>142526106810</v>
      </c>
      <c r="T959" t="s">
        <v>3374</v>
      </c>
      <c r="U959" t="s">
        <v>3375</v>
      </c>
      <c r="Z959">
        <v>110.8630019</v>
      </c>
      <c r="AA959">
        <v>-7.5670392</v>
      </c>
      <c r="AB959" t="s">
        <v>3376</v>
      </c>
      <c r="AC959" t="s">
        <v>229</v>
      </c>
      <c r="AO959" s="57">
        <v>46183.601145833331</v>
      </c>
      <c r="AR959" t="s">
        <v>5</v>
      </c>
      <c r="AS959" t="s">
        <v>2023</v>
      </c>
      <c r="AT959" t="s">
        <v>230</v>
      </c>
      <c r="AV959" t="s">
        <v>9696</v>
      </c>
      <c r="AW959" t="s">
        <v>541</v>
      </c>
      <c r="AX959" t="s">
        <v>222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:61">
      <c r="A960">
        <v>959</v>
      </c>
      <c r="B960">
        <v>1002621095</v>
      </c>
      <c r="C960">
        <v>3</v>
      </c>
      <c r="D960" t="s">
        <v>51</v>
      </c>
      <c r="E960">
        <v>4</v>
      </c>
      <c r="F960" t="s">
        <v>234</v>
      </c>
      <c r="G960" t="s">
        <v>847</v>
      </c>
      <c r="H960" t="s">
        <v>2001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46298.66070601852</v>
      </c>
      <c r="P960" s="57">
        <v>46299.477847222224</v>
      </c>
      <c r="Q960">
        <v>69403697</v>
      </c>
      <c r="S960">
        <v>142522107238</v>
      </c>
      <c r="T960" t="s">
        <v>2002</v>
      </c>
      <c r="U960" t="s">
        <v>2003</v>
      </c>
      <c r="V960" t="s">
        <v>2004</v>
      </c>
      <c r="Z960">
        <v>111.10284299999999</v>
      </c>
      <c r="AA960">
        <v>-7.6372296999999998</v>
      </c>
      <c r="AB960" t="s">
        <v>2005</v>
      </c>
      <c r="AC960" t="s">
        <v>229</v>
      </c>
      <c r="AL960" t="s">
        <v>217</v>
      </c>
      <c r="AM960" t="s">
        <v>2006</v>
      </c>
      <c r="AN960" t="s">
        <v>6</v>
      </c>
      <c r="AO960" s="57">
        <v>46091.663622685184</v>
      </c>
      <c r="AP960" s="57">
        <v>46300.333333333336</v>
      </c>
      <c r="AR960" t="s">
        <v>218</v>
      </c>
      <c r="AS960" t="s">
        <v>2007</v>
      </c>
      <c r="AT960" t="s">
        <v>230</v>
      </c>
      <c r="AU960">
        <v>20261004</v>
      </c>
      <c r="AV960" t="s">
        <v>221</v>
      </c>
      <c r="AW960" t="s">
        <v>539</v>
      </c>
      <c r="AX960" t="s">
        <v>222</v>
      </c>
      <c r="BA960" s="57">
        <v>46300.333333333336</v>
      </c>
      <c r="BB960" t="s">
        <v>2006</v>
      </c>
      <c r="BC960">
        <v>2026</v>
      </c>
      <c r="BD960">
        <v>10</v>
      </c>
      <c r="BE960">
        <v>4</v>
      </c>
      <c r="BF960" s="6">
        <f t="shared" si="42"/>
        <v>46299</v>
      </c>
      <c r="BG960">
        <f t="shared" si="43"/>
        <v>-1.3333333333357587</v>
      </c>
      <c r="BH960" t="str">
        <f t="shared" si="44"/>
        <v>COMPLY</v>
      </c>
      <c r="BI960" t="e">
        <f>VLOOKUP(H960,Sheet2!$A$1:$B$270,2,FALSE)</f>
        <v>#N/A</v>
      </c>
    </row>
    <row r="961" spans="1:61">
      <c r="A961">
        <v>960</v>
      </c>
      <c r="B961">
        <v>1002619657</v>
      </c>
      <c r="C961">
        <v>3</v>
      </c>
      <c r="D961" t="s">
        <v>51</v>
      </c>
      <c r="E961">
        <v>4</v>
      </c>
      <c r="F961" t="s">
        <v>234</v>
      </c>
      <c r="G961" t="s">
        <v>552</v>
      </c>
      <c r="H961" t="s">
        <v>2008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46297.518506944441</v>
      </c>
      <c r="P961" s="57">
        <v>46299.345601851855</v>
      </c>
      <c r="Q961">
        <v>69403018</v>
      </c>
      <c r="S961">
        <v>146514602781</v>
      </c>
      <c r="T961" t="s">
        <v>2009</v>
      </c>
      <c r="U961" t="s">
        <v>2010</v>
      </c>
      <c r="V961" t="s">
        <v>2011</v>
      </c>
      <c r="Z961">
        <v>110.86068899999999</v>
      </c>
      <c r="AA961">
        <v>-7.5532440000000003</v>
      </c>
      <c r="AB961" t="s">
        <v>2012</v>
      </c>
      <c r="AC961" t="s">
        <v>235</v>
      </c>
      <c r="AL961" t="s">
        <v>217</v>
      </c>
      <c r="AM961" t="s">
        <v>2013</v>
      </c>
      <c r="AN961" t="s">
        <v>6</v>
      </c>
      <c r="AO961" s="57">
        <v>46063.538553240738</v>
      </c>
      <c r="AP961" s="57">
        <v>46298.458333333336</v>
      </c>
      <c r="AR961" t="s">
        <v>218</v>
      </c>
      <c r="AS961" t="s">
        <v>219</v>
      </c>
      <c r="AT961" t="s">
        <v>230</v>
      </c>
      <c r="AU961">
        <v>20261004</v>
      </c>
      <c r="AV961" t="s">
        <v>221</v>
      </c>
      <c r="AW961" t="s">
        <v>880</v>
      </c>
      <c r="AX961" t="s">
        <v>222</v>
      </c>
      <c r="BA961" s="57">
        <v>46298.458333333336</v>
      </c>
      <c r="BB961" t="s">
        <v>2013</v>
      </c>
      <c r="BC961">
        <v>2026</v>
      </c>
      <c r="BD961">
        <v>10</v>
      </c>
      <c r="BE961">
        <v>4</v>
      </c>
      <c r="BF961" s="6">
        <f t="shared" si="42"/>
        <v>46299</v>
      </c>
      <c r="BG961">
        <f t="shared" si="43"/>
        <v>0.54166666666424135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1002620709</v>
      </c>
      <c r="C962">
        <v>3</v>
      </c>
      <c r="D962" t="s">
        <v>51</v>
      </c>
      <c r="E962">
        <v>4</v>
      </c>
      <c r="F962" t="s">
        <v>234</v>
      </c>
      <c r="G962" t="s">
        <v>552</v>
      </c>
      <c r="H962" t="s">
        <v>2008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46298.316377314812</v>
      </c>
      <c r="P962" s="57">
        <v>46298.510625000003</v>
      </c>
      <c r="Q962">
        <v>69403424</v>
      </c>
      <c r="S962">
        <v>146514602884</v>
      </c>
      <c r="T962" t="s">
        <v>2014</v>
      </c>
      <c r="U962" t="s">
        <v>2015</v>
      </c>
      <c r="V962" t="s">
        <v>2016</v>
      </c>
      <c r="Z962">
        <v>110.854884</v>
      </c>
      <c r="AA962">
        <v>-7.553229</v>
      </c>
      <c r="AB962" t="s">
        <v>2017</v>
      </c>
      <c r="AC962" t="s">
        <v>235</v>
      </c>
      <c r="AL962" t="s">
        <v>217</v>
      </c>
      <c r="AM962" t="s">
        <v>1405</v>
      </c>
      <c r="AN962" t="s">
        <v>6</v>
      </c>
      <c r="AO962" s="57">
        <v>46091.319432870368</v>
      </c>
      <c r="AP962" s="57">
        <v>46299.333333333336</v>
      </c>
      <c r="AR962" t="s">
        <v>218</v>
      </c>
      <c r="AS962" t="s">
        <v>219</v>
      </c>
      <c r="AT962" t="s">
        <v>230</v>
      </c>
      <c r="AU962">
        <v>20261003</v>
      </c>
      <c r="AV962" t="s">
        <v>221</v>
      </c>
      <c r="AW962" t="s">
        <v>880</v>
      </c>
      <c r="AX962" t="s">
        <v>222</v>
      </c>
      <c r="BA962" s="57">
        <v>46299.333333333336</v>
      </c>
      <c r="BB962" t="s">
        <v>1405</v>
      </c>
      <c r="BC962">
        <v>2026</v>
      </c>
      <c r="BD962">
        <v>10</v>
      </c>
      <c r="BE962">
        <v>3</v>
      </c>
      <c r="BF962" s="6">
        <f t="shared" ref="BF962:BF1025" si="45">DATE(BC962,BD962,BE962)</f>
        <v>46298</v>
      </c>
      <c r="BG962">
        <f t="shared" ref="BG962:BG1025" si="46">BF962-BA962</f>
        <v>-1.3333333333357587</v>
      </c>
      <c r="BH962" t="str">
        <f t="shared" ref="BH962:BH1025" si="47">IF(BG962=1,"COMPLY",IF(BG962&lt;1,"COMPLY","NOT COMPLY"))</f>
        <v>COMPLY</v>
      </c>
      <c r="BI962" t="e">
        <f>VLOOKUP(H962,Sheet2!$A$1:$B$270,2,FALSE)</f>
        <v>#N/A</v>
      </c>
    </row>
    <row r="963" spans="1:61">
      <c r="A963">
        <v>962</v>
      </c>
      <c r="B963">
        <v>1002634631</v>
      </c>
      <c r="C963">
        <v>3</v>
      </c>
      <c r="D963" t="s">
        <v>51</v>
      </c>
      <c r="E963">
        <v>4</v>
      </c>
      <c r="F963" t="s">
        <v>234</v>
      </c>
      <c r="G963" t="s">
        <v>552</v>
      </c>
      <c r="H963" t="s">
        <v>2008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46308.464942129627</v>
      </c>
      <c r="P963" s="57">
        <v>46310.49790509259</v>
      </c>
      <c r="Q963">
        <v>69409237</v>
      </c>
      <c r="S963">
        <v>146514602819</v>
      </c>
      <c r="T963" t="s">
        <v>6093</v>
      </c>
      <c r="U963" t="s">
        <v>6094</v>
      </c>
      <c r="V963" t="s">
        <v>6095</v>
      </c>
      <c r="Z963">
        <v>110.838683571134</v>
      </c>
      <c r="AA963">
        <v>-7.5681111059841202</v>
      </c>
      <c r="AB963" t="s">
        <v>6096</v>
      </c>
      <c r="AC963" t="s">
        <v>284</v>
      </c>
      <c r="AL963" t="s">
        <v>217</v>
      </c>
      <c r="AM963" t="s">
        <v>6097</v>
      </c>
      <c r="AN963" t="s">
        <v>6</v>
      </c>
      <c r="AO963" t="s">
        <v>5759</v>
      </c>
      <c r="AP963" s="57">
        <v>46309.458333333336</v>
      </c>
      <c r="AR963" t="s">
        <v>218</v>
      </c>
      <c r="AS963" t="s">
        <v>219</v>
      </c>
      <c r="AT963" t="s">
        <v>230</v>
      </c>
      <c r="AU963">
        <v>20261015</v>
      </c>
      <c r="AV963" t="s">
        <v>221</v>
      </c>
      <c r="AW963" t="s">
        <v>540</v>
      </c>
      <c r="AX963" t="s">
        <v>222</v>
      </c>
      <c r="BA963" s="57">
        <v>46309.458333333336</v>
      </c>
      <c r="BB963" t="s">
        <v>6097</v>
      </c>
      <c r="BC963">
        <v>2026</v>
      </c>
      <c r="BD963">
        <v>10</v>
      </c>
      <c r="BE963">
        <v>15</v>
      </c>
      <c r="BF963" s="6">
        <f t="shared" si="45"/>
        <v>46310</v>
      </c>
      <c r="BG963">
        <f t="shared" si="46"/>
        <v>0.54166666666424135</v>
      </c>
      <c r="BH963" t="str">
        <f t="shared" si="47"/>
        <v>COMPLY</v>
      </c>
      <c r="BI963" t="e">
        <f>VLOOKUP(H963,Sheet2!$A$1:$B$270,2,FALSE)</f>
        <v>#N/A</v>
      </c>
    </row>
    <row r="964" spans="1:61">
      <c r="A964">
        <v>963</v>
      </c>
      <c r="B964">
        <v>1002639887</v>
      </c>
      <c r="C964">
        <v>3</v>
      </c>
      <c r="D964" t="s">
        <v>51</v>
      </c>
      <c r="E964">
        <v>4</v>
      </c>
      <c r="F964" t="s">
        <v>234</v>
      </c>
      <c r="G964" t="s">
        <v>552</v>
      </c>
      <c r="H964" t="s">
        <v>2008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46311.471932870372</v>
      </c>
      <c r="P964" s="57">
        <v>46312.654050925928</v>
      </c>
      <c r="Q964">
        <v>69411354</v>
      </c>
      <c r="S964">
        <v>146514602926</v>
      </c>
      <c r="T964" t="s">
        <v>8690</v>
      </c>
      <c r="U964" t="s">
        <v>8691</v>
      </c>
      <c r="V964" t="s">
        <v>8692</v>
      </c>
      <c r="Z964">
        <v>110.864975</v>
      </c>
      <c r="AA964">
        <v>-7.5535810000000003</v>
      </c>
      <c r="AB964" t="s">
        <v>8693</v>
      </c>
      <c r="AC964" t="s">
        <v>235</v>
      </c>
      <c r="AL964" t="s">
        <v>217</v>
      </c>
      <c r="AM964" t="s">
        <v>8694</v>
      </c>
      <c r="AN964" t="s">
        <v>6</v>
      </c>
      <c r="AO964" t="s">
        <v>8170</v>
      </c>
      <c r="AP964" s="57">
        <v>46312.333333333336</v>
      </c>
      <c r="AR964" t="s">
        <v>218</v>
      </c>
      <c r="AS964" t="s">
        <v>219</v>
      </c>
      <c r="AT964" t="s">
        <v>230</v>
      </c>
      <c r="AU964">
        <v>20261017</v>
      </c>
      <c r="AV964" t="s">
        <v>221</v>
      </c>
      <c r="AW964" t="s">
        <v>875</v>
      </c>
      <c r="AX964" t="s">
        <v>222</v>
      </c>
      <c r="BA964" s="57">
        <v>46312.333333333336</v>
      </c>
      <c r="BB964" t="s">
        <v>8694</v>
      </c>
      <c r="BC964">
        <v>2026</v>
      </c>
      <c r="BD964">
        <v>10</v>
      </c>
      <c r="BE964">
        <v>17</v>
      </c>
      <c r="BF964" s="6">
        <f t="shared" si="45"/>
        <v>46312</v>
      </c>
      <c r="BG964">
        <f t="shared" si="46"/>
        <v>-0.33333333333575865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1002644239</v>
      </c>
      <c r="C965">
        <v>3</v>
      </c>
      <c r="D965" t="s">
        <v>51</v>
      </c>
      <c r="E965">
        <v>4</v>
      </c>
      <c r="F965" t="s">
        <v>234</v>
      </c>
      <c r="G965" t="s">
        <v>552</v>
      </c>
      <c r="H965" t="s">
        <v>2008</v>
      </c>
      <c r="I965" t="s">
        <v>212</v>
      </c>
      <c r="J965" t="s">
        <v>213</v>
      </c>
      <c r="K965" t="s">
        <v>149</v>
      </c>
      <c r="L965" t="s">
        <v>214</v>
      </c>
      <c r="M965" t="s">
        <v>238</v>
      </c>
      <c r="N965" t="s">
        <v>215</v>
      </c>
      <c r="O965" s="57">
        <v>46314.743460648147</v>
      </c>
      <c r="P965" s="57">
        <v>46314.744479166664</v>
      </c>
      <c r="Q965">
        <v>69413288</v>
      </c>
      <c r="S965">
        <v>146514602939</v>
      </c>
      <c r="T965" t="s">
        <v>9697</v>
      </c>
      <c r="U965" t="s">
        <v>9698</v>
      </c>
      <c r="V965" t="s">
        <v>9699</v>
      </c>
      <c r="Z965">
        <v>110.821862328751</v>
      </c>
      <c r="AA965">
        <v>-7.5777762409040204</v>
      </c>
      <c r="AB965" t="s">
        <v>9700</v>
      </c>
      <c r="AC965" t="s">
        <v>235</v>
      </c>
      <c r="AL965" t="s">
        <v>217</v>
      </c>
      <c r="AM965" t="s">
        <v>9701</v>
      </c>
      <c r="AN965" t="s">
        <v>6</v>
      </c>
      <c r="AO965" t="s">
        <v>9702</v>
      </c>
      <c r="AP965" s="57">
        <v>46317.458333333336</v>
      </c>
      <c r="AR965" t="s">
        <v>239</v>
      </c>
      <c r="AS965" t="s">
        <v>219</v>
      </c>
      <c r="AT965" t="s">
        <v>230</v>
      </c>
      <c r="AV965" t="s">
        <v>238</v>
      </c>
      <c r="AW965" t="s">
        <v>877</v>
      </c>
      <c r="AX965" t="s">
        <v>222</v>
      </c>
      <c r="BA965" s="57">
        <v>46317.458333333336</v>
      </c>
      <c r="BB965" t="s">
        <v>9701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:61">
      <c r="A966">
        <v>965</v>
      </c>
      <c r="B966">
        <v>1002632982</v>
      </c>
      <c r="C966">
        <v>3</v>
      </c>
      <c r="D966" t="s">
        <v>51</v>
      </c>
      <c r="E966">
        <v>4</v>
      </c>
      <c r="F966" t="s">
        <v>234</v>
      </c>
      <c r="G966" t="s">
        <v>552</v>
      </c>
      <c r="H966" t="s">
        <v>568</v>
      </c>
      <c r="I966" t="s">
        <v>212</v>
      </c>
      <c r="J966" t="s">
        <v>213</v>
      </c>
      <c r="K966" t="s">
        <v>149</v>
      </c>
      <c r="M966" t="s">
        <v>224</v>
      </c>
      <c r="N966" t="s">
        <v>215</v>
      </c>
      <c r="O966" s="57">
        <v>46307.573321759257</v>
      </c>
      <c r="P966" s="57">
        <v>46308.486030092594</v>
      </c>
      <c r="Q966">
        <v>69408643</v>
      </c>
      <c r="S966">
        <v>142505403514</v>
      </c>
      <c r="T966" t="s">
        <v>6098</v>
      </c>
      <c r="U966" t="s">
        <v>6099</v>
      </c>
      <c r="V966" t="s">
        <v>6100</v>
      </c>
      <c r="Z966">
        <v>110.8094309</v>
      </c>
      <c r="AA966">
        <v>-7.5631282000000004</v>
      </c>
      <c r="AB966" t="s">
        <v>6101</v>
      </c>
      <c r="AC966" t="s">
        <v>225</v>
      </c>
      <c r="AL966" t="s">
        <v>217</v>
      </c>
      <c r="AM966" t="s">
        <v>6102</v>
      </c>
      <c r="AN966" t="s">
        <v>6</v>
      </c>
      <c r="AO966" s="57">
        <v>46366.580231481479</v>
      </c>
      <c r="AP966" s="57">
        <v>46308.458333333336</v>
      </c>
      <c r="AR966" t="s">
        <v>18</v>
      </c>
      <c r="AS966" t="s">
        <v>219</v>
      </c>
      <c r="AT966" t="s">
        <v>230</v>
      </c>
      <c r="AV966" t="s">
        <v>226</v>
      </c>
      <c r="AW966" t="s">
        <v>540</v>
      </c>
      <c r="AX966" t="s">
        <v>222</v>
      </c>
      <c r="BA966" s="57">
        <v>46308.458333333336</v>
      </c>
      <c r="BB966" t="s">
        <v>6102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:61">
      <c r="A967">
        <v>966</v>
      </c>
      <c r="B967">
        <v>1002633071</v>
      </c>
      <c r="C967">
        <v>3</v>
      </c>
      <c r="D967" t="s">
        <v>51</v>
      </c>
      <c r="E967">
        <v>4</v>
      </c>
      <c r="F967" t="s">
        <v>234</v>
      </c>
      <c r="G967" t="s">
        <v>552</v>
      </c>
      <c r="H967" t="s">
        <v>568</v>
      </c>
      <c r="I967" t="s">
        <v>212</v>
      </c>
      <c r="J967" t="s">
        <v>213</v>
      </c>
      <c r="K967" t="s">
        <v>149</v>
      </c>
      <c r="M967" t="s">
        <v>224</v>
      </c>
      <c r="N967" t="s">
        <v>215</v>
      </c>
      <c r="O967" s="57">
        <v>46307.587743055556</v>
      </c>
      <c r="P967" s="57">
        <v>46308.646134259259</v>
      </c>
      <c r="Q967">
        <v>69408690</v>
      </c>
      <c r="S967">
        <v>142505404005</v>
      </c>
      <c r="T967" t="s">
        <v>6103</v>
      </c>
      <c r="U967" t="s">
        <v>6099</v>
      </c>
      <c r="V967" t="s">
        <v>6104</v>
      </c>
      <c r="Z967">
        <v>110.8094309</v>
      </c>
      <c r="AA967">
        <v>-7.5631282000000004</v>
      </c>
      <c r="AB967" t="s">
        <v>6101</v>
      </c>
      <c r="AC967" t="s">
        <v>225</v>
      </c>
      <c r="AL967" t="s">
        <v>217</v>
      </c>
      <c r="AM967" t="s">
        <v>6105</v>
      </c>
      <c r="AN967" t="s">
        <v>6</v>
      </c>
      <c r="AO967" s="57">
        <v>46366.590462962966</v>
      </c>
      <c r="AP967" s="57">
        <v>46308.625</v>
      </c>
      <c r="AR967" t="s">
        <v>18</v>
      </c>
      <c r="AS967" t="s">
        <v>219</v>
      </c>
      <c r="AT967" t="s">
        <v>230</v>
      </c>
      <c r="AV967" t="s">
        <v>226</v>
      </c>
      <c r="AW967" t="s">
        <v>6106</v>
      </c>
      <c r="AX967" t="s">
        <v>222</v>
      </c>
      <c r="BA967" s="57">
        <v>46308.625</v>
      </c>
      <c r="BB967" t="s">
        <v>6105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:61">
      <c r="A968">
        <v>967</v>
      </c>
      <c r="B968">
        <v>1002633052</v>
      </c>
      <c r="C968">
        <v>3</v>
      </c>
      <c r="D968" t="s">
        <v>51</v>
      </c>
      <c r="E968">
        <v>4</v>
      </c>
      <c r="F968" t="s">
        <v>234</v>
      </c>
      <c r="G968" t="s">
        <v>552</v>
      </c>
      <c r="H968" t="s">
        <v>568</v>
      </c>
      <c r="I968" t="s">
        <v>212</v>
      </c>
      <c r="J968" t="s">
        <v>213</v>
      </c>
      <c r="K968" t="s">
        <v>149</v>
      </c>
      <c r="M968" t="s">
        <v>224</v>
      </c>
      <c r="N968" t="s">
        <v>215</v>
      </c>
      <c r="O968" s="57">
        <v>46307.583043981482</v>
      </c>
      <c r="P968" s="57">
        <v>46308.642569444448</v>
      </c>
      <c r="Q968">
        <v>69408672</v>
      </c>
      <c r="S968">
        <v>142505404004</v>
      </c>
      <c r="T968" t="s">
        <v>6107</v>
      </c>
      <c r="U968" t="s">
        <v>6099</v>
      </c>
      <c r="V968" t="s">
        <v>6108</v>
      </c>
      <c r="Z968">
        <v>110.8094309</v>
      </c>
      <c r="AA968">
        <v>-7.5631282000000004</v>
      </c>
      <c r="AB968" t="s">
        <v>6101</v>
      </c>
      <c r="AC968" t="s">
        <v>225</v>
      </c>
      <c r="AL968" t="s">
        <v>217</v>
      </c>
      <c r="AM968" t="s">
        <v>6109</v>
      </c>
      <c r="AN968" t="s">
        <v>6</v>
      </c>
      <c r="AO968" s="57">
        <v>46366.584814814814</v>
      </c>
      <c r="AP968" s="57">
        <v>46308.625</v>
      </c>
      <c r="AR968" t="s">
        <v>18</v>
      </c>
      <c r="AS968" t="s">
        <v>219</v>
      </c>
      <c r="AT968" t="s">
        <v>230</v>
      </c>
      <c r="AV968" t="s">
        <v>226</v>
      </c>
      <c r="AW968" t="s">
        <v>829</v>
      </c>
      <c r="AX968" t="s">
        <v>222</v>
      </c>
      <c r="BA968" s="57">
        <v>46308.625</v>
      </c>
      <c r="BB968" t="s">
        <v>6109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:61">
      <c r="A969">
        <v>968</v>
      </c>
      <c r="B969">
        <v>1002617694</v>
      </c>
      <c r="C969">
        <v>3</v>
      </c>
      <c r="D969" t="s">
        <v>51</v>
      </c>
      <c r="E969">
        <v>4</v>
      </c>
      <c r="F969" t="s">
        <v>234</v>
      </c>
      <c r="G969" t="s">
        <v>552</v>
      </c>
      <c r="H969" t="s">
        <v>568</v>
      </c>
      <c r="I969" t="s">
        <v>212</v>
      </c>
      <c r="J969" t="s">
        <v>213</v>
      </c>
      <c r="K969" t="s">
        <v>149</v>
      </c>
      <c r="L969" t="s">
        <v>826</v>
      </c>
      <c r="M969" t="s">
        <v>76</v>
      </c>
      <c r="N969" t="s">
        <v>215</v>
      </c>
      <c r="O969" s="57">
        <v>46296.503935185188</v>
      </c>
      <c r="P969" s="57">
        <v>46296.750034722223</v>
      </c>
      <c r="Q969">
        <v>69402263</v>
      </c>
      <c r="R969">
        <v>2716010314</v>
      </c>
      <c r="S969">
        <v>142505404560</v>
      </c>
      <c r="T969" t="s">
        <v>1139</v>
      </c>
      <c r="U969" t="s">
        <v>1140</v>
      </c>
      <c r="V969" t="s">
        <v>1144</v>
      </c>
      <c r="Z969">
        <v>110.762888789903</v>
      </c>
      <c r="AA969">
        <v>-7.5396775316492004</v>
      </c>
      <c r="AB969" t="s">
        <v>1145</v>
      </c>
      <c r="AC969" t="s">
        <v>235</v>
      </c>
      <c r="AL969" t="s">
        <v>217</v>
      </c>
      <c r="AM969" t="s">
        <v>1146</v>
      </c>
      <c r="AN969" t="s">
        <v>6</v>
      </c>
      <c r="AO969" s="57">
        <v>46032.517557870371</v>
      </c>
      <c r="AP969" s="57">
        <v>46297.458333333336</v>
      </c>
      <c r="AR969" t="s">
        <v>218</v>
      </c>
      <c r="AS969" t="s">
        <v>219</v>
      </c>
      <c r="AT969" t="s">
        <v>230</v>
      </c>
      <c r="AU969">
        <v>20261001</v>
      </c>
      <c r="AV969" t="s">
        <v>221</v>
      </c>
      <c r="AW969" t="s">
        <v>858</v>
      </c>
      <c r="AX969" t="s">
        <v>222</v>
      </c>
      <c r="BA969" s="57">
        <v>46297.458333333336</v>
      </c>
      <c r="BB969" t="s">
        <v>1146</v>
      </c>
      <c r="BC969">
        <v>2026</v>
      </c>
      <c r="BD969">
        <v>10</v>
      </c>
      <c r="BE969">
        <v>1</v>
      </c>
      <c r="BF969" s="6">
        <f t="shared" si="45"/>
        <v>46296</v>
      </c>
      <c r="BG969">
        <f t="shared" si="46"/>
        <v>-1.4583333333357587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1002621260</v>
      </c>
      <c r="C970">
        <v>3</v>
      </c>
      <c r="D970" t="s">
        <v>51</v>
      </c>
      <c r="E970">
        <v>4</v>
      </c>
      <c r="F970" t="s">
        <v>234</v>
      </c>
      <c r="G970" t="s">
        <v>552</v>
      </c>
      <c r="H970" t="s">
        <v>568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46299.389293981483</v>
      </c>
      <c r="P970" s="57">
        <v>46303.576770833337</v>
      </c>
      <c r="Q970">
        <v>69403811</v>
      </c>
      <c r="S970">
        <v>142505403747</v>
      </c>
      <c r="T970" t="s">
        <v>2018</v>
      </c>
      <c r="U970" t="s">
        <v>2019</v>
      </c>
      <c r="V970" t="s">
        <v>2020</v>
      </c>
      <c r="Z970">
        <v>110.78072280000001</v>
      </c>
      <c r="AA970">
        <v>-7.5764433000000002</v>
      </c>
      <c r="AB970" t="s">
        <v>2021</v>
      </c>
      <c r="AC970" t="s">
        <v>235</v>
      </c>
      <c r="AL970" t="s">
        <v>217</v>
      </c>
      <c r="AM970" t="s">
        <v>2022</v>
      </c>
      <c r="AN970" t="s">
        <v>6</v>
      </c>
      <c r="AO970" s="57">
        <v>46122.392488425925</v>
      </c>
      <c r="AP970" s="57">
        <v>46300.333333333336</v>
      </c>
      <c r="AR970" t="s">
        <v>218</v>
      </c>
      <c r="AS970" t="s">
        <v>219</v>
      </c>
      <c r="AT970" t="s">
        <v>230</v>
      </c>
      <c r="AU970">
        <v>20261008</v>
      </c>
      <c r="AV970" t="s">
        <v>221</v>
      </c>
      <c r="AW970" t="s">
        <v>880</v>
      </c>
      <c r="AX970" t="s">
        <v>222</v>
      </c>
      <c r="BA970" s="57">
        <v>46300.333333333336</v>
      </c>
      <c r="BB970" t="s">
        <v>2022</v>
      </c>
      <c r="BC970">
        <v>2026</v>
      </c>
      <c r="BD970">
        <v>10</v>
      </c>
      <c r="BE970">
        <v>8</v>
      </c>
      <c r="BF970" s="6">
        <f t="shared" si="45"/>
        <v>46303</v>
      </c>
      <c r="BG970">
        <f t="shared" si="46"/>
        <v>2.6666666666642413</v>
      </c>
      <c r="BH970" t="str">
        <f t="shared" si="47"/>
        <v>NOT COMPLY</v>
      </c>
      <c r="BI970" t="e">
        <f>VLOOKUP(H970,Sheet2!$A$1:$B$270,2,FALSE)</f>
        <v>#N/A</v>
      </c>
    </row>
    <row r="971" spans="1:61">
      <c r="A971">
        <v>970</v>
      </c>
      <c r="B971">
        <v>1002624452</v>
      </c>
      <c r="C971">
        <v>3</v>
      </c>
      <c r="D971" t="s">
        <v>51</v>
      </c>
      <c r="E971">
        <v>4</v>
      </c>
      <c r="F971" t="s">
        <v>234</v>
      </c>
      <c r="G971" t="s">
        <v>552</v>
      </c>
      <c r="H971" t="s">
        <v>568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46301.583541666667</v>
      </c>
      <c r="P971" s="57">
        <v>46303.819918981484</v>
      </c>
      <c r="Q971">
        <v>69405089</v>
      </c>
      <c r="S971">
        <v>142505402851</v>
      </c>
      <c r="T971" t="s">
        <v>3377</v>
      </c>
      <c r="U971" t="s">
        <v>3378</v>
      </c>
      <c r="V971" t="s">
        <v>3379</v>
      </c>
      <c r="Z971">
        <v>110.8203177</v>
      </c>
      <c r="AA971">
        <v>-7.5451522999999998</v>
      </c>
      <c r="AB971" t="s">
        <v>3380</v>
      </c>
      <c r="AC971" t="s">
        <v>225</v>
      </c>
      <c r="AL971" t="s">
        <v>217</v>
      </c>
      <c r="AM971" t="s">
        <v>3381</v>
      </c>
      <c r="AN971" t="s">
        <v>6</v>
      </c>
      <c r="AO971" s="57">
        <v>46183.601145833331</v>
      </c>
      <c r="AP971" s="57">
        <v>46302.458333333336</v>
      </c>
      <c r="AQ971" t="s">
        <v>841</v>
      </c>
      <c r="AR971" t="s">
        <v>218</v>
      </c>
      <c r="AS971" t="s">
        <v>219</v>
      </c>
      <c r="AT971" t="s">
        <v>230</v>
      </c>
      <c r="AU971">
        <v>20261008</v>
      </c>
      <c r="AV971" t="s">
        <v>221</v>
      </c>
      <c r="AW971" t="s">
        <v>1570</v>
      </c>
      <c r="AX971" t="s">
        <v>222</v>
      </c>
      <c r="BA971" s="57">
        <v>46302.458333333336</v>
      </c>
      <c r="BB971" t="s">
        <v>3381</v>
      </c>
      <c r="BC971">
        <v>2026</v>
      </c>
      <c r="BD971">
        <v>10</v>
      </c>
      <c r="BE971">
        <v>8</v>
      </c>
      <c r="BF971" s="6">
        <f t="shared" si="45"/>
        <v>46303</v>
      </c>
      <c r="BG971">
        <f t="shared" si="46"/>
        <v>0.54166666666424135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1002624187</v>
      </c>
      <c r="C972">
        <v>3</v>
      </c>
      <c r="D972" t="s">
        <v>51</v>
      </c>
      <c r="E972">
        <v>4</v>
      </c>
      <c r="F972" t="s">
        <v>234</v>
      </c>
      <c r="G972" t="s">
        <v>552</v>
      </c>
      <c r="H972" t="s">
        <v>568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46301.528182870374</v>
      </c>
      <c r="P972" s="57">
        <v>46307.547569444447</v>
      </c>
      <c r="Q972">
        <v>69405006</v>
      </c>
      <c r="S972">
        <v>142505402850</v>
      </c>
      <c r="T972" t="s">
        <v>3387</v>
      </c>
      <c r="U972" t="s">
        <v>3388</v>
      </c>
      <c r="V972" t="s">
        <v>3389</v>
      </c>
      <c r="Z972">
        <v>110.8202922</v>
      </c>
      <c r="AA972">
        <v>-7.5436565</v>
      </c>
      <c r="AB972" t="s">
        <v>3390</v>
      </c>
      <c r="AC972" t="s">
        <v>235</v>
      </c>
      <c r="AL972" t="s">
        <v>217</v>
      </c>
      <c r="AM972" t="s">
        <v>3391</v>
      </c>
      <c r="AN972" t="s">
        <v>6</v>
      </c>
      <c r="AO972" s="57">
        <v>46183.559259259258</v>
      </c>
      <c r="AP972" s="57">
        <v>46302.458333333336</v>
      </c>
      <c r="AQ972" t="s">
        <v>841</v>
      </c>
      <c r="AR972" t="s">
        <v>218</v>
      </c>
      <c r="AS972" t="s">
        <v>219</v>
      </c>
      <c r="AT972" t="s">
        <v>230</v>
      </c>
      <c r="AU972">
        <v>20261012</v>
      </c>
      <c r="AV972" t="s">
        <v>221</v>
      </c>
      <c r="AW972" t="s">
        <v>877</v>
      </c>
      <c r="AX972" t="s">
        <v>222</v>
      </c>
      <c r="BA972" s="57">
        <v>46302.458333333336</v>
      </c>
      <c r="BB972" t="s">
        <v>3391</v>
      </c>
      <c r="BC972">
        <v>2026</v>
      </c>
      <c r="BD972">
        <v>10</v>
      </c>
      <c r="BE972">
        <v>12</v>
      </c>
      <c r="BF972" s="6">
        <f t="shared" si="45"/>
        <v>46307</v>
      </c>
      <c r="BG972">
        <f t="shared" si="46"/>
        <v>4.5416666666642413</v>
      </c>
      <c r="BH972" t="str">
        <f t="shared" si="47"/>
        <v>NOT COMPLY</v>
      </c>
      <c r="BI972" t="e">
        <f>VLOOKUP(H972,Sheet2!$A$1:$B$270,2,FALSE)</f>
        <v>#N/A</v>
      </c>
    </row>
    <row r="973" spans="1:61">
      <c r="A973">
        <v>972</v>
      </c>
      <c r="B973">
        <v>1002633976</v>
      </c>
      <c r="C973">
        <v>3</v>
      </c>
      <c r="D973" t="s">
        <v>51</v>
      </c>
      <c r="E973">
        <v>4</v>
      </c>
      <c r="F973" t="s">
        <v>234</v>
      </c>
      <c r="G973" t="s">
        <v>552</v>
      </c>
      <c r="H973" t="s">
        <v>568</v>
      </c>
      <c r="I973" t="s">
        <v>212</v>
      </c>
      <c r="J973" t="s">
        <v>213</v>
      </c>
      <c r="K973" t="s">
        <v>149</v>
      </c>
      <c r="L973" t="s">
        <v>214</v>
      </c>
      <c r="M973" t="s">
        <v>76</v>
      </c>
      <c r="N973" t="s">
        <v>215</v>
      </c>
      <c r="O973" s="57">
        <v>46308.349004629628</v>
      </c>
      <c r="P973" s="57">
        <v>46309.696284722224</v>
      </c>
      <c r="Q973">
        <v>69409018</v>
      </c>
      <c r="S973">
        <v>142505403140</v>
      </c>
      <c r="T973" t="s">
        <v>6110</v>
      </c>
      <c r="U973" t="s">
        <v>6111</v>
      </c>
      <c r="V973" t="s">
        <v>6112</v>
      </c>
      <c r="Z973">
        <v>110.791978</v>
      </c>
      <c r="AA973">
        <v>-7.5614559999999997</v>
      </c>
      <c r="AB973" t="s">
        <v>6113</v>
      </c>
      <c r="AC973" t="s">
        <v>235</v>
      </c>
      <c r="AL973" t="s">
        <v>217</v>
      </c>
      <c r="AM973" t="s">
        <v>5986</v>
      </c>
      <c r="AN973" t="s">
        <v>6</v>
      </c>
      <c r="AO973" t="s">
        <v>5987</v>
      </c>
      <c r="AP973" s="57">
        <v>46309.333333333336</v>
      </c>
      <c r="AR973" t="s">
        <v>218</v>
      </c>
      <c r="AS973" t="s">
        <v>219</v>
      </c>
      <c r="AT973" t="s">
        <v>230</v>
      </c>
      <c r="AU973">
        <v>20261014</v>
      </c>
      <c r="AV973" t="s">
        <v>221</v>
      </c>
      <c r="AW973" t="s">
        <v>886</v>
      </c>
      <c r="AX973" t="s">
        <v>222</v>
      </c>
      <c r="BA973" s="57">
        <v>46309.333333333336</v>
      </c>
      <c r="BB973" t="s">
        <v>5986</v>
      </c>
      <c r="BC973">
        <v>2026</v>
      </c>
      <c r="BD973">
        <v>10</v>
      </c>
      <c r="BE973">
        <v>14</v>
      </c>
      <c r="BF973" s="6">
        <f t="shared" si="45"/>
        <v>46309</v>
      </c>
      <c r="BG973">
        <f t="shared" si="46"/>
        <v>-0.33333333333575865</v>
      </c>
      <c r="BH973" t="str">
        <f t="shared" si="47"/>
        <v>COMPLY</v>
      </c>
      <c r="BI973" t="e">
        <f>VLOOKUP(H973,Sheet2!$A$1:$B$270,2,FALSE)</f>
        <v>#N/A</v>
      </c>
    </row>
    <row r="974" spans="1:61">
      <c r="A974">
        <v>973</v>
      </c>
      <c r="B974">
        <v>1002640733</v>
      </c>
      <c r="C974">
        <v>3</v>
      </c>
      <c r="D974" t="s">
        <v>51</v>
      </c>
      <c r="E974">
        <v>4</v>
      </c>
      <c r="F974" t="s">
        <v>234</v>
      </c>
      <c r="G974" t="s">
        <v>552</v>
      </c>
      <c r="H974" t="s">
        <v>568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46311.689826388887</v>
      </c>
      <c r="P974" s="57">
        <v>46316.507777777777</v>
      </c>
      <c r="Q974">
        <v>69411747</v>
      </c>
      <c r="S974">
        <v>142505403991</v>
      </c>
      <c r="T974" t="s">
        <v>8695</v>
      </c>
      <c r="U974" t="s">
        <v>8696</v>
      </c>
      <c r="V974" t="s">
        <v>8697</v>
      </c>
      <c r="Z974">
        <v>110.7833098</v>
      </c>
      <c r="AA974">
        <v>-7.5775936000000002</v>
      </c>
      <c r="AB974" t="s">
        <v>8698</v>
      </c>
      <c r="AC974" t="s">
        <v>225</v>
      </c>
      <c r="AL974" t="s">
        <v>217</v>
      </c>
      <c r="AM974" t="s">
        <v>8699</v>
      </c>
      <c r="AN974" t="s">
        <v>6</v>
      </c>
      <c r="AO974" t="s">
        <v>8618</v>
      </c>
      <c r="AP974" s="57">
        <v>46314.333333333336</v>
      </c>
      <c r="AR974" t="s">
        <v>218</v>
      </c>
      <c r="AS974" t="s">
        <v>219</v>
      </c>
      <c r="AT974" t="s">
        <v>230</v>
      </c>
      <c r="AU974">
        <v>20261021</v>
      </c>
      <c r="AV974" t="s">
        <v>221</v>
      </c>
      <c r="AW974" t="s">
        <v>540</v>
      </c>
      <c r="AX974" t="s">
        <v>222</v>
      </c>
      <c r="BA974" s="57">
        <v>46314.333333333336</v>
      </c>
      <c r="BB974" t="s">
        <v>8699</v>
      </c>
      <c r="BC974">
        <v>2026</v>
      </c>
      <c r="BD974">
        <v>10</v>
      </c>
      <c r="BE974">
        <v>21</v>
      </c>
      <c r="BF974" s="6">
        <f t="shared" si="45"/>
        <v>46316</v>
      </c>
      <c r="BG974">
        <f t="shared" si="46"/>
        <v>1.6666666666642413</v>
      </c>
      <c r="BH974" t="str">
        <f t="shared" si="47"/>
        <v>NOT COMPLY</v>
      </c>
      <c r="BI974" t="e">
        <f>VLOOKUP(H974,Sheet2!$A$1:$B$270,2,FALSE)</f>
        <v>#N/A</v>
      </c>
    </row>
    <row r="975" spans="1:61">
      <c r="A975">
        <v>974</v>
      </c>
      <c r="B975">
        <v>1002624136</v>
      </c>
      <c r="C975">
        <v>3</v>
      </c>
      <c r="D975" t="s">
        <v>51</v>
      </c>
      <c r="E975">
        <v>4</v>
      </c>
      <c r="F975" t="s">
        <v>234</v>
      </c>
      <c r="G975" t="s">
        <v>552</v>
      </c>
      <c r="H975" t="s">
        <v>568</v>
      </c>
      <c r="I975" t="s">
        <v>212</v>
      </c>
      <c r="J975" t="s">
        <v>213</v>
      </c>
      <c r="K975" t="s">
        <v>149</v>
      </c>
      <c r="L975" t="s">
        <v>214</v>
      </c>
      <c r="M975" t="s">
        <v>839</v>
      </c>
      <c r="N975" t="s">
        <v>215</v>
      </c>
      <c r="O975" s="57">
        <v>46301.507337962961</v>
      </c>
      <c r="P975" s="57">
        <v>46302.705243055556</v>
      </c>
      <c r="Q975">
        <v>69404963</v>
      </c>
      <c r="S975">
        <v>142505402849</v>
      </c>
      <c r="T975" t="s">
        <v>3382</v>
      </c>
      <c r="U975" t="s">
        <v>3383</v>
      </c>
      <c r="V975" t="s">
        <v>3384</v>
      </c>
      <c r="Z975">
        <v>110.785877</v>
      </c>
      <c r="AA975">
        <v>-7.5340049999999996</v>
      </c>
      <c r="AB975" t="s">
        <v>3385</v>
      </c>
      <c r="AC975" t="s">
        <v>235</v>
      </c>
      <c r="AL975" t="s">
        <v>217</v>
      </c>
      <c r="AM975" t="s">
        <v>3386</v>
      </c>
      <c r="AN975" t="s">
        <v>6</v>
      </c>
      <c r="AO975" s="57">
        <v>46183.517812500002</v>
      </c>
      <c r="AP975" s="57">
        <v>46302.458333333336</v>
      </c>
      <c r="AQ975" t="s">
        <v>838</v>
      </c>
      <c r="AR975" t="s">
        <v>840</v>
      </c>
      <c r="AS975" t="s">
        <v>219</v>
      </c>
      <c r="AT975" t="s">
        <v>230</v>
      </c>
      <c r="AV975" t="s">
        <v>4071</v>
      </c>
      <c r="AW975" t="s">
        <v>1850</v>
      </c>
      <c r="AX975" t="s">
        <v>222</v>
      </c>
      <c r="BA975" s="57">
        <v>46302.458333333336</v>
      </c>
      <c r="BB975" t="s">
        <v>3386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:61">
      <c r="A976">
        <v>975</v>
      </c>
      <c r="B976">
        <v>1002643349</v>
      </c>
      <c r="C976">
        <v>3</v>
      </c>
      <c r="D976" t="s">
        <v>51</v>
      </c>
      <c r="E976">
        <v>4</v>
      </c>
      <c r="F976" t="s">
        <v>234</v>
      </c>
      <c r="G976" t="s">
        <v>552</v>
      </c>
      <c r="H976" t="s">
        <v>568</v>
      </c>
      <c r="I976" t="s">
        <v>212</v>
      </c>
      <c r="J976" t="s">
        <v>213</v>
      </c>
      <c r="K976" t="s">
        <v>149</v>
      </c>
      <c r="M976" t="s">
        <v>538</v>
      </c>
      <c r="N976" t="s">
        <v>215</v>
      </c>
      <c r="O976" s="57">
        <v>46314.586863425924</v>
      </c>
      <c r="P976" s="57">
        <v>46316.489108796297</v>
      </c>
      <c r="Q976">
        <v>69413012</v>
      </c>
      <c r="S976">
        <v>142505401557</v>
      </c>
      <c r="T976" t="s">
        <v>6114</v>
      </c>
      <c r="U976" t="s">
        <v>6115</v>
      </c>
      <c r="Z976">
        <v>110.777270793914</v>
      </c>
      <c r="AA976">
        <v>-7.5538615932170403</v>
      </c>
      <c r="AB976" t="s">
        <v>6116</v>
      </c>
      <c r="AC976" t="s">
        <v>284</v>
      </c>
      <c r="AO976" t="s">
        <v>9431</v>
      </c>
      <c r="AR976" t="s">
        <v>6</v>
      </c>
      <c r="AS976" t="s">
        <v>219</v>
      </c>
      <c r="AT976" t="s">
        <v>230</v>
      </c>
      <c r="AV976" t="s">
        <v>10401</v>
      </c>
      <c r="AW976" t="s">
        <v>1830</v>
      </c>
      <c r="AX976" t="s">
        <v>222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:61">
      <c r="A977">
        <v>976</v>
      </c>
      <c r="B977">
        <v>1002635147</v>
      </c>
      <c r="C977">
        <v>3</v>
      </c>
      <c r="D977" t="s">
        <v>51</v>
      </c>
      <c r="E977">
        <v>4</v>
      </c>
      <c r="F977" t="s">
        <v>234</v>
      </c>
      <c r="G977" t="s">
        <v>552</v>
      </c>
      <c r="H977" t="s">
        <v>568</v>
      </c>
      <c r="I977" t="s">
        <v>212</v>
      </c>
      <c r="J977" t="s">
        <v>213</v>
      </c>
      <c r="K977" t="s">
        <v>149</v>
      </c>
      <c r="M977" t="s">
        <v>1625</v>
      </c>
      <c r="N977" t="s">
        <v>215</v>
      </c>
      <c r="O977" s="57">
        <v>46308.586180555554</v>
      </c>
      <c r="P977" s="57">
        <v>46312.083541666667</v>
      </c>
      <c r="Q977">
        <v>69409444</v>
      </c>
      <c r="S977">
        <v>142505404146</v>
      </c>
      <c r="T977" t="s">
        <v>6114</v>
      </c>
      <c r="U977" t="s">
        <v>6115</v>
      </c>
      <c r="Z977">
        <v>110.777205</v>
      </c>
      <c r="AA977">
        <v>-7.5536811999999998</v>
      </c>
      <c r="AB977" t="s">
        <v>6116</v>
      </c>
      <c r="AC977" t="s">
        <v>284</v>
      </c>
      <c r="AO977" t="s">
        <v>5769</v>
      </c>
      <c r="AR977" t="s">
        <v>1630</v>
      </c>
      <c r="AS977" t="s">
        <v>219</v>
      </c>
      <c r="AT977" t="s">
        <v>230</v>
      </c>
      <c r="AV977" t="s">
        <v>3018</v>
      </c>
      <c r="AW977" t="s">
        <v>1473</v>
      </c>
      <c r="AX977" t="s">
        <v>222</v>
      </c>
      <c r="AZ977" t="s">
        <v>3018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:61">
      <c r="A978">
        <v>977</v>
      </c>
      <c r="B978">
        <v>1002617638</v>
      </c>
      <c r="C978">
        <v>3</v>
      </c>
      <c r="D978" t="s">
        <v>51</v>
      </c>
      <c r="E978">
        <v>4</v>
      </c>
      <c r="F978" t="s">
        <v>234</v>
      </c>
      <c r="G978" t="s">
        <v>552</v>
      </c>
      <c r="H978" t="s">
        <v>568</v>
      </c>
      <c r="I978" t="s">
        <v>212</v>
      </c>
      <c r="J978" t="s">
        <v>213</v>
      </c>
      <c r="K978" t="s">
        <v>149</v>
      </c>
      <c r="L978" t="s">
        <v>826</v>
      </c>
      <c r="M978" t="s">
        <v>1918</v>
      </c>
      <c r="N978" t="s">
        <v>215</v>
      </c>
      <c r="O978" s="57">
        <v>46296.486574074072</v>
      </c>
      <c r="P978" s="57">
        <v>46300.570370370369</v>
      </c>
      <c r="Q978">
        <v>69402275</v>
      </c>
      <c r="R978">
        <v>2716011842</v>
      </c>
      <c r="S978">
        <v>142505404559</v>
      </c>
      <c r="T978" t="s">
        <v>1139</v>
      </c>
      <c r="U978" t="s">
        <v>1140</v>
      </c>
      <c r="V978" t="s">
        <v>1141</v>
      </c>
      <c r="Z978">
        <v>110.762864306951</v>
      </c>
      <c r="AA978">
        <v>-7.5397335047301803</v>
      </c>
      <c r="AB978" t="s">
        <v>1142</v>
      </c>
      <c r="AC978" t="s">
        <v>235</v>
      </c>
      <c r="AL978" t="s">
        <v>217</v>
      </c>
      <c r="AM978" t="s">
        <v>1143</v>
      </c>
      <c r="AN978" t="s">
        <v>6</v>
      </c>
      <c r="AO978" s="57">
        <v>46032.517557870371</v>
      </c>
      <c r="AP978" s="57">
        <v>46297.333333333336</v>
      </c>
      <c r="AQ978" t="s">
        <v>841</v>
      </c>
      <c r="AR978" t="s">
        <v>12</v>
      </c>
      <c r="AS978" t="s">
        <v>219</v>
      </c>
      <c r="AT978" t="s">
        <v>230</v>
      </c>
      <c r="AV978" t="s">
        <v>1626</v>
      </c>
      <c r="AW978" t="s">
        <v>858</v>
      </c>
      <c r="AX978" t="s">
        <v>222</v>
      </c>
      <c r="BA978" s="57">
        <v>46297.333333333336</v>
      </c>
      <c r="BB978" t="s">
        <v>1143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:61">
      <c r="A979">
        <v>978</v>
      </c>
      <c r="B979">
        <v>1002626809</v>
      </c>
      <c r="C979">
        <v>3</v>
      </c>
      <c r="D979" t="s">
        <v>51</v>
      </c>
      <c r="E979">
        <v>4</v>
      </c>
      <c r="F979" t="s">
        <v>234</v>
      </c>
      <c r="G979" t="s">
        <v>552</v>
      </c>
      <c r="H979" t="s">
        <v>4072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46302.700879629629</v>
      </c>
      <c r="P979" s="57">
        <v>46303.636608796296</v>
      </c>
      <c r="Q979">
        <v>69406092</v>
      </c>
      <c r="S979">
        <v>142566103204</v>
      </c>
      <c r="T979" t="s">
        <v>4082</v>
      </c>
      <c r="U979" t="s">
        <v>4083</v>
      </c>
      <c r="V979" t="s">
        <v>4084</v>
      </c>
      <c r="Z979">
        <v>107.43881703891699</v>
      </c>
      <c r="AA979">
        <v>-5.8624016044081904</v>
      </c>
      <c r="AB979" t="s">
        <v>4085</v>
      </c>
      <c r="AC979" t="s">
        <v>225</v>
      </c>
      <c r="AL979" t="s">
        <v>217</v>
      </c>
      <c r="AM979" t="s">
        <v>4086</v>
      </c>
      <c r="AN979" t="s">
        <v>6</v>
      </c>
      <c r="AO979" s="57">
        <v>46213.736238425925</v>
      </c>
      <c r="AP979" s="57">
        <v>46304.333333333336</v>
      </c>
      <c r="AR979" t="s">
        <v>218</v>
      </c>
      <c r="AS979" t="s">
        <v>2023</v>
      </c>
      <c r="AT979" t="s">
        <v>230</v>
      </c>
      <c r="AU979">
        <v>20261008</v>
      </c>
      <c r="AV979" t="s">
        <v>221</v>
      </c>
      <c r="AW979" t="s">
        <v>540</v>
      </c>
      <c r="AX979" t="s">
        <v>222</v>
      </c>
      <c r="BA979" s="57">
        <v>46304.333333333336</v>
      </c>
      <c r="BB979" t="s">
        <v>4086</v>
      </c>
      <c r="BC979">
        <v>2026</v>
      </c>
      <c r="BD979">
        <v>10</v>
      </c>
      <c r="BE979">
        <v>8</v>
      </c>
      <c r="BF979" s="6">
        <f t="shared" si="45"/>
        <v>46303</v>
      </c>
      <c r="BG979">
        <f t="shared" si="46"/>
        <v>-1.3333333333357587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1002625665</v>
      </c>
      <c r="C980">
        <v>3</v>
      </c>
      <c r="D980" t="s">
        <v>51</v>
      </c>
      <c r="E980">
        <v>4</v>
      </c>
      <c r="F980" t="s">
        <v>234</v>
      </c>
      <c r="G980" t="s">
        <v>552</v>
      </c>
      <c r="H980" t="s">
        <v>4072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46302.443506944444</v>
      </c>
      <c r="P980" s="57">
        <v>46302.718738425923</v>
      </c>
      <c r="Q980">
        <v>69405608</v>
      </c>
      <c r="S980">
        <v>142566103201</v>
      </c>
      <c r="T980" t="s">
        <v>4073</v>
      </c>
      <c r="U980" t="s">
        <v>4074</v>
      </c>
      <c r="V980" t="s">
        <v>4075</v>
      </c>
      <c r="Z980">
        <v>110.84105026019201</v>
      </c>
      <c r="AA980">
        <v>-7.5486086549801499</v>
      </c>
      <c r="AB980" t="s">
        <v>4076</v>
      </c>
      <c r="AC980" t="s">
        <v>2476</v>
      </c>
      <c r="AL980" t="s">
        <v>217</v>
      </c>
      <c r="AM980" t="s">
        <v>4044</v>
      </c>
      <c r="AN980" t="s">
        <v>6</v>
      </c>
      <c r="AO980" s="57">
        <v>46213.444687499999</v>
      </c>
      <c r="AP980" s="57">
        <v>46303.458333333336</v>
      </c>
      <c r="AR980" t="s">
        <v>218</v>
      </c>
      <c r="AS980" t="s">
        <v>2023</v>
      </c>
      <c r="AT980" t="s">
        <v>230</v>
      </c>
      <c r="AU980">
        <v>20261007</v>
      </c>
      <c r="AV980" t="s">
        <v>221</v>
      </c>
      <c r="AW980" t="s">
        <v>880</v>
      </c>
      <c r="AX980" t="s">
        <v>222</v>
      </c>
      <c r="BA980" s="57">
        <v>46303.458333333336</v>
      </c>
      <c r="BB980" t="s">
        <v>4044</v>
      </c>
      <c r="BC980">
        <v>2026</v>
      </c>
      <c r="BD980">
        <v>10</v>
      </c>
      <c r="BE980">
        <v>7</v>
      </c>
      <c r="BF980" s="6">
        <f t="shared" si="45"/>
        <v>46302</v>
      </c>
      <c r="BG980">
        <f t="shared" si="46"/>
        <v>-1.4583333333357587</v>
      </c>
      <c r="BH980" t="str">
        <f t="shared" si="47"/>
        <v>COMPLY</v>
      </c>
      <c r="BI980" t="e">
        <f>VLOOKUP(H980,Sheet2!$A$1:$B$270,2,FALSE)</f>
        <v>#N/A</v>
      </c>
    </row>
    <row r="981" spans="1:61">
      <c r="A981">
        <v>980</v>
      </c>
      <c r="B981">
        <v>1002633215</v>
      </c>
      <c r="C981">
        <v>3</v>
      </c>
      <c r="D981" t="s">
        <v>51</v>
      </c>
      <c r="E981">
        <v>4</v>
      </c>
      <c r="F981" t="s">
        <v>234</v>
      </c>
      <c r="G981" t="s">
        <v>552</v>
      </c>
      <c r="H981" t="s">
        <v>4072</v>
      </c>
      <c r="I981" t="s">
        <v>212</v>
      </c>
      <c r="J981" t="s">
        <v>213</v>
      </c>
      <c r="K981" t="s">
        <v>149</v>
      </c>
      <c r="M981" t="s">
        <v>76</v>
      </c>
      <c r="N981" t="s">
        <v>563</v>
      </c>
      <c r="O981" s="57">
        <v>46307.616793981484</v>
      </c>
      <c r="P981" s="57">
        <v>46312.910405092596</v>
      </c>
      <c r="Q981">
        <v>69383033</v>
      </c>
      <c r="S981">
        <v>142566103385</v>
      </c>
      <c r="T981" t="s">
        <v>1713</v>
      </c>
      <c r="U981" t="s">
        <v>6121</v>
      </c>
      <c r="V981" t="s">
        <v>6122</v>
      </c>
      <c r="Z981">
        <v>110.8271111</v>
      </c>
      <c r="AA981">
        <v>-7.3980183000000004</v>
      </c>
      <c r="AB981" t="s">
        <v>6123</v>
      </c>
      <c r="AC981" t="s">
        <v>284</v>
      </c>
      <c r="AL981" t="s">
        <v>217</v>
      </c>
      <c r="AM981" t="s">
        <v>6124</v>
      </c>
      <c r="AN981" t="s">
        <v>6</v>
      </c>
      <c r="AO981" s="57">
        <v>46366.642951388887</v>
      </c>
      <c r="AP981" s="57">
        <v>46308.625</v>
      </c>
      <c r="AR981" t="s">
        <v>218</v>
      </c>
      <c r="AS981" t="s">
        <v>2023</v>
      </c>
      <c r="AT981" t="s">
        <v>230</v>
      </c>
      <c r="AU981">
        <v>20261017</v>
      </c>
      <c r="AV981" t="s">
        <v>221</v>
      </c>
      <c r="AW981" t="s">
        <v>6125</v>
      </c>
      <c r="AX981" t="s">
        <v>222</v>
      </c>
      <c r="BA981" s="57">
        <v>46308.625</v>
      </c>
      <c r="BB981" t="s">
        <v>6124</v>
      </c>
      <c r="BC981">
        <v>2026</v>
      </c>
      <c r="BD981">
        <v>10</v>
      </c>
      <c r="BE981">
        <v>17</v>
      </c>
      <c r="BF981" s="6">
        <f t="shared" si="45"/>
        <v>46312</v>
      </c>
      <c r="BG981">
        <f t="shared" si="46"/>
        <v>3.375</v>
      </c>
      <c r="BH981" t="str">
        <f t="shared" si="47"/>
        <v>NOT COMPLY</v>
      </c>
      <c r="BI981" t="e">
        <f>VLOOKUP(H981,Sheet2!$A$1:$B$270,2,FALSE)</f>
        <v>#N/A</v>
      </c>
    </row>
    <row r="982" spans="1:61">
      <c r="A982">
        <v>981</v>
      </c>
      <c r="B982">
        <v>1002633339</v>
      </c>
      <c r="C982">
        <v>3</v>
      </c>
      <c r="D982" t="s">
        <v>51</v>
      </c>
      <c r="E982">
        <v>4</v>
      </c>
      <c r="F982" t="s">
        <v>234</v>
      </c>
      <c r="G982" t="s">
        <v>552</v>
      </c>
      <c r="H982" t="s">
        <v>4072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46307.635185185187</v>
      </c>
      <c r="P982" s="57">
        <v>46308.920752314814</v>
      </c>
      <c r="Q982">
        <v>69408799</v>
      </c>
      <c r="S982">
        <v>142566103386</v>
      </c>
      <c r="T982" t="s">
        <v>6126</v>
      </c>
      <c r="U982" t="s">
        <v>6127</v>
      </c>
      <c r="V982" t="s">
        <v>6128</v>
      </c>
      <c r="Z982">
        <v>110.827985580324</v>
      </c>
      <c r="AA982">
        <v>-7.39849729795597</v>
      </c>
      <c r="AB982" t="s">
        <v>6129</v>
      </c>
      <c r="AC982" t="s">
        <v>235</v>
      </c>
      <c r="AL982" t="s">
        <v>217</v>
      </c>
      <c r="AM982" t="s">
        <v>6130</v>
      </c>
      <c r="AN982" t="s">
        <v>6</v>
      </c>
      <c r="AO982" s="57">
        <v>46366.642951388887</v>
      </c>
      <c r="AP982" s="57">
        <v>46308.625</v>
      </c>
      <c r="AR982" t="s">
        <v>218</v>
      </c>
      <c r="AS982" t="s">
        <v>2023</v>
      </c>
      <c r="AT982" t="s">
        <v>230</v>
      </c>
      <c r="AU982">
        <v>20261013</v>
      </c>
      <c r="AV982" t="s">
        <v>221</v>
      </c>
      <c r="AW982" t="s">
        <v>236</v>
      </c>
      <c r="AX982" t="s">
        <v>222</v>
      </c>
      <c r="BA982" s="57">
        <v>46308.625</v>
      </c>
      <c r="BB982" t="s">
        <v>6130</v>
      </c>
      <c r="BC982">
        <v>2026</v>
      </c>
      <c r="BD982">
        <v>10</v>
      </c>
      <c r="BE982">
        <v>13</v>
      </c>
      <c r="BF982" s="6">
        <f t="shared" si="45"/>
        <v>46308</v>
      </c>
      <c r="BG982">
        <f t="shared" si="46"/>
        <v>-0.625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1002633488</v>
      </c>
      <c r="C983">
        <v>3</v>
      </c>
      <c r="D983" t="s">
        <v>51</v>
      </c>
      <c r="E983">
        <v>4</v>
      </c>
      <c r="F983" t="s">
        <v>234</v>
      </c>
      <c r="G983" t="s">
        <v>552</v>
      </c>
      <c r="H983" t="s">
        <v>4072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46307.663148148145</v>
      </c>
      <c r="P983" s="57">
        <v>46308.722488425927</v>
      </c>
      <c r="Q983">
        <v>69408877</v>
      </c>
      <c r="S983">
        <v>142566103388</v>
      </c>
      <c r="T983" t="s">
        <v>4077</v>
      </c>
      <c r="U983" t="s">
        <v>6117</v>
      </c>
      <c r="V983" t="s">
        <v>6118</v>
      </c>
      <c r="Z983">
        <v>110.81948585340599</v>
      </c>
      <c r="AA983">
        <v>-7.5184277776925104</v>
      </c>
      <c r="AB983" t="s">
        <v>6119</v>
      </c>
      <c r="AC983" t="s">
        <v>229</v>
      </c>
      <c r="AL983" t="s">
        <v>217</v>
      </c>
      <c r="AM983" t="s">
        <v>6120</v>
      </c>
      <c r="AN983" t="s">
        <v>6</v>
      </c>
      <c r="AO983" s="57">
        <v>46366.684236111112</v>
      </c>
      <c r="AP983" s="57">
        <v>46308.625</v>
      </c>
      <c r="AR983" t="s">
        <v>218</v>
      </c>
      <c r="AS983" t="s">
        <v>2023</v>
      </c>
      <c r="AT983" t="s">
        <v>230</v>
      </c>
      <c r="AU983">
        <v>20261013</v>
      </c>
      <c r="AV983" t="s">
        <v>221</v>
      </c>
      <c r="AW983" t="s">
        <v>540</v>
      </c>
      <c r="AX983" t="s">
        <v>222</v>
      </c>
      <c r="BA983" s="57">
        <v>46308.625</v>
      </c>
      <c r="BB983" t="s">
        <v>6120</v>
      </c>
      <c r="BC983">
        <v>2026</v>
      </c>
      <c r="BD983">
        <v>10</v>
      </c>
      <c r="BE983">
        <v>13</v>
      </c>
      <c r="BF983" s="6">
        <f t="shared" si="45"/>
        <v>46308</v>
      </c>
      <c r="BG983">
        <f t="shared" si="46"/>
        <v>-0.625</v>
      </c>
      <c r="BH983" t="str">
        <f t="shared" si="47"/>
        <v>COMPLY</v>
      </c>
      <c r="BI983" t="e">
        <f>VLOOKUP(H983,Sheet2!$A$1:$B$270,2,FALSE)</f>
        <v>#N/A</v>
      </c>
    </row>
    <row r="984" spans="1:61">
      <c r="A984">
        <v>983</v>
      </c>
      <c r="B984">
        <v>1002637244</v>
      </c>
      <c r="C984">
        <v>3</v>
      </c>
      <c r="D984" t="s">
        <v>51</v>
      </c>
      <c r="E984">
        <v>4</v>
      </c>
      <c r="F984" t="s">
        <v>234</v>
      </c>
      <c r="G984" t="s">
        <v>552</v>
      </c>
      <c r="H984" t="s">
        <v>4072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46309.672615740739</v>
      </c>
      <c r="P984" s="57">
        <v>46311.464872685188</v>
      </c>
      <c r="Q984">
        <v>69410326</v>
      </c>
      <c r="S984">
        <v>142566103570</v>
      </c>
      <c r="T984" t="s">
        <v>7062</v>
      </c>
      <c r="U984" t="s">
        <v>7063</v>
      </c>
      <c r="V984" t="s">
        <v>7064</v>
      </c>
      <c r="Z984">
        <v>110.8213844</v>
      </c>
      <c r="AA984">
        <v>-7.4492708999999904</v>
      </c>
      <c r="AB984" t="s">
        <v>7065</v>
      </c>
      <c r="AC984" t="s">
        <v>235</v>
      </c>
      <c r="AL984" t="s">
        <v>217</v>
      </c>
      <c r="AM984" t="s">
        <v>7066</v>
      </c>
      <c r="AN984" t="s">
        <v>6</v>
      </c>
      <c r="AO984" t="s">
        <v>6854</v>
      </c>
      <c r="AP984" s="57">
        <v>46311.333333333336</v>
      </c>
      <c r="AR984" t="s">
        <v>218</v>
      </c>
      <c r="AS984" t="s">
        <v>2023</v>
      </c>
      <c r="AT984" t="s">
        <v>230</v>
      </c>
      <c r="AU984">
        <v>20261016</v>
      </c>
      <c r="AV984" t="s">
        <v>221</v>
      </c>
      <c r="AW984" t="s">
        <v>878</v>
      </c>
      <c r="AX984" t="s">
        <v>222</v>
      </c>
      <c r="BA984" s="57">
        <v>46311.333333333336</v>
      </c>
      <c r="BB984" t="s">
        <v>7066</v>
      </c>
      <c r="BC984">
        <v>2026</v>
      </c>
      <c r="BD984">
        <v>10</v>
      </c>
      <c r="BE984">
        <v>16</v>
      </c>
      <c r="BF984" s="6">
        <f t="shared" si="45"/>
        <v>46311</v>
      </c>
      <c r="BG984">
        <f t="shared" si="46"/>
        <v>-0.33333333333575865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1002637251</v>
      </c>
      <c r="C985">
        <v>3</v>
      </c>
      <c r="D985" t="s">
        <v>51</v>
      </c>
      <c r="E985">
        <v>4</v>
      </c>
      <c r="F985" t="s">
        <v>234</v>
      </c>
      <c r="G985" t="s">
        <v>552</v>
      </c>
      <c r="H985" t="s">
        <v>4072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46309.674027777779</v>
      </c>
      <c r="P985" s="57">
        <v>46311.456608796296</v>
      </c>
      <c r="Q985">
        <v>69410331</v>
      </c>
      <c r="S985">
        <v>142566103571</v>
      </c>
      <c r="T985" t="s">
        <v>7067</v>
      </c>
      <c r="U985" t="s">
        <v>7063</v>
      </c>
      <c r="V985" t="s">
        <v>7068</v>
      </c>
      <c r="Z985">
        <v>110.8213844</v>
      </c>
      <c r="AA985">
        <v>-7.4492708999999904</v>
      </c>
      <c r="AB985" t="s">
        <v>7069</v>
      </c>
      <c r="AC985" t="s">
        <v>235</v>
      </c>
      <c r="AL985" t="s">
        <v>217</v>
      </c>
      <c r="AM985" t="s">
        <v>7066</v>
      </c>
      <c r="AN985" t="s">
        <v>6</v>
      </c>
      <c r="AO985" t="s">
        <v>6829</v>
      </c>
      <c r="AP985" s="57">
        <v>46311.333333333336</v>
      </c>
      <c r="AR985" t="s">
        <v>218</v>
      </c>
      <c r="AS985" t="s">
        <v>2023</v>
      </c>
      <c r="AT985" t="s">
        <v>230</v>
      </c>
      <c r="AU985">
        <v>20261016</v>
      </c>
      <c r="AV985" t="s">
        <v>221</v>
      </c>
      <c r="AW985" t="s">
        <v>877</v>
      </c>
      <c r="AX985" t="s">
        <v>222</v>
      </c>
      <c r="BA985" s="57">
        <v>46311.333333333336</v>
      </c>
      <c r="BB985" t="s">
        <v>7066</v>
      </c>
      <c r="BC985">
        <v>2026</v>
      </c>
      <c r="BD985">
        <v>10</v>
      </c>
      <c r="BE985">
        <v>16</v>
      </c>
      <c r="BF985" s="6">
        <f t="shared" si="45"/>
        <v>46311</v>
      </c>
      <c r="BG985">
        <f t="shared" si="46"/>
        <v>-0.33333333333575865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1002637947</v>
      </c>
      <c r="C986">
        <v>3</v>
      </c>
      <c r="D986" t="s">
        <v>51</v>
      </c>
      <c r="E986">
        <v>4</v>
      </c>
      <c r="F986" t="s">
        <v>234</v>
      </c>
      <c r="G986" t="s">
        <v>552</v>
      </c>
      <c r="H986" t="s">
        <v>4072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46310.418703703705</v>
      </c>
      <c r="P986" s="57">
        <v>46315.643599537034</v>
      </c>
      <c r="Q986">
        <v>69410604</v>
      </c>
      <c r="S986">
        <v>142566103748</v>
      </c>
      <c r="T986" t="s">
        <v>7660</v>
      </c>
      <c r="U986" t="s">
        <v>7661</v>
      </c>
      <c r="V986" t="s">
        <v>8700</v>
      </c>
      <c r="Z986">
        <v>110.828608274459</v>
      </c>
      <c r="AA986">
        <v>-7.3985894826811203</v>
      </c>
      <c r="AB986" t="s">
        <v>7662</v>
      </c>
      <c r="AC986" t="s">
        <v>225</v>
      </c>
      <c r="AL986" t="s">
        <v>217</v>
      </c>
      <c r="AM986" t="s">
        <v>8701</v>
      </c>
      <c r="AN986" t="s">
        <v>6</v>
      </c>
      <c r="AO986" t="s">
        <v>7487</v>
      </c>
      <c r="AP986" s="57">
        <v>46314.333333333336</v>
      </c>
      <c r="AR986" t="s">
        <v>218</v>
      </c>
      <c r="AS986" t="s">
        <v>2023</v>
      </c>
      <c r="AT986" t="s">
        <v>230</v>
      </c>
      <c r="AU986">
        <v>20261020</v>
      </c>
      <c r="AV986" t="s">
        <v>221</v>
      </c>
      <c r="AW986" t="s">
        <v>540</v>
      </c>
      <c r="AX986" t="s">
        <v>222</v>
      </c>
      <c r="BA986" s="57">
        <v>46314.333333333336</v>
      </c>
      <c r="BB986" t="s">
        <v>8701</v>
      </c>
      <c r="BC986">
        <v>2026</v>
      </c>
      <c r="BD986">
        <v>10</v>
      </c>
      <c r="BE986">
        <v>20</v>
      </c>
      <c r="BF986" s="6">
        <f t="shared" si="45"/>
        <v>46315</v>
      </c>
      <c r="BG986">
        <f t="shared" si="46"/>
        <v>0.66666666666424135</v>
      </c>
      <c r="BH986" t="str">
        <f t="shared" si="47"/>
        <v>COMPLY</v>
      </c>
      <c r="BI986" t="e">
        <f>VLOOKUP(H986,Sheet2!$A$1:$B$270,2,FALSE)</f>
        <v>#N/A</v>
      </c>
    </row>
    <row r="987" spans="1:61">
      <c r="A987">
        <v>986</v>
      </c>
      <c r="B987">
        <v>1002632051</v>
      </c>
      <c r="C987">
        <v>3</v>
      </c>
      <c r="D987" t="s">
        <v>51</v>
      </c>
      <c r="E987">
        <v>4</v>
      </c>
      <c r="F987" t="s">
        <v>234</v>
      </c>
      <c r="G987" t="s">
        <v>552</v>
      </c>
      <c r="H987" t="s">
        <v>4072</v>
      </c>
      <c r="I987" t="s">
        <v>212</v>
      </c>
      <c r="J987" t="s">
        <v>213</v>
      </c>
      <c r="K987" t="s">
        <v>149</v>
      </c>
      <c r="L987" t="s">
        <v>214</v>
      </c>
      <c r="M987" t="s">
        <v>1625</v>
      </c>
      <c r="N987" t="s">
        <v>215</v>
      </c>
      <c r="O987" s="57">
        <v>46307.381527777776</v>
      </c>
      <c r="P987" s="57">
        <v>46308.399976851855</v>
      </c>
      <c r="Q987">
        <v>69406121</v>
      </c>
      <c r="T987" t="s">
        <v>4077</v>
      </c>
      <c r="V987" t="s">
        <v>4079</v>
      </c>
      <c r="Z987">
        <v>110.819594</v>
      </c>
      <c r="AA987">
        <v>-7.5183580000000001</v>
      </c>
      <c r="AB987" t="s">
        <v>4080</v>
      </c>
      <c r="AC987" t="s">
        <v>235</v>
      </c>
      <c r="AL987" t="s">
        <v>217</v>
      </c>
      <c r="AM987" t="s">
        <v>4081</v>
      </c>
      <c r="AN987" t="s">
        <v>6</v>
      </c>
      <c r="AO987" s="57">
        <v>46366.392314814817</v>
      </c>
      <c r="AP987" s="57">
        <v>46304</v>
      </c>
      <c r="AR987" t="s">
        <v>1630</v>
      </c>
      <c r="AS987" t="s">
        <v>2023</v>
      </c>
      <c r="AT987" t="s">
        <v>230</v>
      </c>
      <c r="AV987" t="s">
        <v>4453</v>
      </c>
      <c r="AW987" t="s">
        <v>879</v>
      </c>
      <c r="AX987" t="s">
        <v>222</v>
      </c>
      <c r="AZ987" t="s">
        <v>4453</v>
      </c>
      <c r="BA987" s="57">
        <v>46304.333333333336</v>
      </c>
      <c r="BB987" t="s">
        <v>4081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:61">
      <c r="A988">
        <v>987</v>
      </c>
      <c r="B988">
        <v>1002626895</v>
      </c>
      <c r="C988">
        <v>3</v>
      </c>
      <c r="D988" t="s">
        <v>51</v>
      </c>
      <c r="E988">
        <v>4</v>
      </c>
      <c r="F988" t="s">
        <v>234</v>
      </c>
      <c r="G988" t="s">
        <v>552</v>
      </c>
      <c r="H988" t="s">
        <v>4072</v>
      </c>
      <c r="I988" t="s">
        <v>212</v>
      </c>
      <c r="J988" t="s">
        <v>213</v>
      </c>
      <c r="K988" t="s">
        <v>149</v>
      </c>
      <c r="L988" t="s">
        <v>214</v>
      </c>
      <c r="M988" t="s">
        <v>1918</v>
      </c>
      <c r="N988" t="s">
        <v>215</v>
      </c>
      <c r="O988" s="57">
        <v>46302.743530092594</v>
      </c>
      <c r="P988" s="57">
        <v>46307.382037037038</v>
      </c>
      <c r="Q988">
        <v>69406121</v>
      </c>
      <c r="S988">
        <v>142566103205</v>
      </c>
      <c r="T988" t="s">
        <v>4077</v>
      </c>
      <c r="U988" t="s">
        <v>4078</v>
      </c>
      <c r="V988" t="s">
        <v>4079</v>
      </c>
      <c r="Z988">
        <v>110.819649</v>
      </c>
      <c r="AA988">
        <v>-7.5182690000000001</v>
      </c>
      <c r="AB988" t="s">
        <v>4080</v>
      </c>
      <c r="AC988" t="s">
        <v>235</v>
      </c>
      <c r="AL988" t="s">
        <v>217</v>
      </c>
      <c r="AM988" t="s">
        <v>4081</v>
      </c>
      <c r="AN988" t="s">
        <v>6</v>
      </c>
      <c r="AO988" s="57">
        <v>46213.746666666666</v>
      </c>
      <c r="AP988" s="57">
        <v>46304.333333333336</v>
      </c>
      <c r="AQ988" t="s">
        <v>838</v>
      </c>
      <c r="AR988" t="s">
        <v>12</v>
      </c>
      <c r="AS988" t="s">
        <v>2023</v>
      </c>
      <c r="AT988" t="s">
        <v>230</v>
      </c>
      <c r="AV988" t="s">
        <v>1626</v>
      </c>
      <c r="AW988" t="s">
        <v>879</v>
      </c>
      <c r="AX988" t="s">
        <v>222</v>
      </c>
      <c r="BA988" s="57">
        <v>46304.333333333336</v>
      </c>
      <c r="BB988" t="s">
        <v>4081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:61">
      <c r="A989">
        <v>988</v>
      </c>
      <c r="B989">
        <v>1002617973</v>
      </c>
      <c r="C989">
        <v>3</v>
      </c>
      <c r="D989" t="s">
        <v>51</v>
      </c>
      <c r="E989">
        <v>4</v>
      </c>
      <c r="F989" t="s">
        <v>234</v>
      </c>
      <c r="G989" t="s">
        <v>863</v>
      </c>
      <c r="H989" t="s">
        <v>887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46296.581493055557</v>
      </c>
      <c r="P989" s="57">
        <v>46298.538472222222</v>
      </c>
      <c r="Q989">
        <v>69402411</v>
      </c>
      <c r="S989">
        <v>142523108896</v>
      </c>
      <c r="T989" t="s">
        <v>1147</v>
      </c>
      <c r="U989" t="s">
        <v>1148</v>
      </c>
      <c r="V989" t="s">
        <v>1149</v>
      </c>
      <c r="Z989">
        <v>111.127386046067</v>
      </c>
      <c r="AA989">
        <v>-7.8303749684347101</v>
      </c>
      <c r="AB989" t="s">
        <v>1150</v>
      </c>
      <c r="AC989" t="s">
        <v>284</v>
      </c>
      <c r="AL989" t="s">
        <v>217</v>
      </c>
      <c r="AM989" t="s">
        <v>1151</v>
      </c>
      <c r="AN989" t="s">
        <v>6</v>
      </c>
      <c r="AO989" s="57">
        <v>46032.590474537035</v>
      </c>
      <c r="AP989" s="57">
        <v>46298.333333333336</v>
      </c>
      <c r="AR989" t="s">
        <v>218</v>
      </c>
      <c r="AS989" t="s">
        <v>219</v>
      </c>
      <c r="AT989" t="s">
        <v>230</v>
      </c>
      <c r="AU989">
        <v>20261003</v>
      </c>
      <c r="AV989" t="s">
        <v>221</v>
      </c>
      <c r="AW989" t="s">
        <v>539</v>
      </c>
      <c r="AX989" t="s">
        <v>222</v>
      </c>
      <c r="BA989" s="57">
        <v>46298.333333333336</v>
      </c>
      <c r="BB989" t="s">
        <v>1151</v>
      </c>
      <c r="BC989">
        <v>2026</v>
      </c>
      <c r="BD989">
        <v>10</v>
      </c>
      <c r="BE989">
        <v>3</v>
      </c>
      <c r="BF989" s="6">
        <f t="shared" si="45"/>
        <v>46298</v>
      </c>
      <c r="BG989">
        <f t="shared" si="46"/>
        <v>-0.33333333333575865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1002620950</v>
      </c>
      <c r="C990">
        <v>3</v>
      </c>
      <c r="D990" t="s">
        <v>51</v>
      </c>
      <c r="E990">
        <v>4</v>
      </c>
      <c r="F990" t="s">
        <v>234</v>
      </c>
      <c r="G990" t="s">
        <v>863</v>
      </c>
      <c r="H990" t="s">
        <v>887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46298.535185185188</v>
      </c>
      <c r="P990" s="57">
        <v>46299.665717592594</v>
      </c>
      <c r="Q990">
        <v>69403592</v>
      </c>
      <c r="S990">
        <v>142523108356</v>
      </c>
      <c r="T990" t="s">
        <v>2029</v>
      </c>
      <c r="U990" t="s">
        <v>2030</v>
      </c>
      <c r="V990" t="s">
        <v>2031</v>
      </c>
      <c r="Z990">
        <v>111.06861960000001</v>
      </c>
      <c r="AA990">
        <v>-7.8193758999999998</v>
      </c>
      <c r="AB990" t="s">
        <v>2032</v>
      </c>
      <c r="AC990" t="s">
        <v>235</v>
      </c>
      <c r="AL990" t="s">
        <v>217</v>
      </c>
      <c r="AM990" t="s">
        <v>1596</v>
      </c>
      <c r="AN990" t="s">
        <v>6</v>
      </c>
      <c r="AO990" s="57">
        <v>46091.549074074072</v>
      </c>
      <c r="AP990" s="57">
        <v>46299.458333333336</v>
      </c>
      <c r="AR990" t="s">
        <v>218</v>
      </c>
      <c r="AS990" t="s">
        <v>219</v>
      </c>
      <c r="AT990" t="s">
        <v>230</v>
      </c>
      <c r="AU990">
        <v>20261004</v>
      </c>
      <c r="AV990" t="s">
        <v>221</v>
      </c>
      <c r="AW990" t="s">
        <v>880</v>
      </c>
      <c r="AX990" t="s">
        <v>222</v>
      </c>
      <c r="BA990" s="57">
        <v>46299.458333333336</v>
      </c>
      <c r="BB990" t="s">
        <v>1596</v>
      </c>
      <c r="BC990">
        <v>2026</v>
      </c>
      <c r="BD990">
        <v>10</v>
      </c>
      <c r="BE990">
        <v>4</v>
      </c>
      <c r="BF990" s="6">
        <f t="shared" si="45"/>
        <v>46299</v>
      </c>
      <c r="BG990">
        <f t="shared" si="46"/>
        <v>-0.45833333333575865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1002624040</v>
      </c>
      <c r="C991">
        <v>3</v>
      </c>
      <c r="D991" t="s">
        <v>51</v>
      </c>
      <c r="E991">
        <v>4</v>
      </c>
      <c r="F991" t="s">
        <v>234</v>
      </c>
      <c r="G991" t="s">
        <v>863</v>
      </c>
      <c r="H991" t="s">
        <v>887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46301.482407407406</v>
      </c>
      <c r="P991" s="57">
        <v>46302.488425925927</v>
      </c>
      <c r="Q991">
        <v>69404902</v>
      </c>
      <c r="S991">
        <v>142523108357</v>
      </c>
      <c r="T991" t="s">
        <v>3392</v>
      </c>
      <c r="U991" t="s">
        <v>3393</v>
      </c>
      <c r="V991" t="s">
        <v>3394</v>
      </c>
      <c r="Z991">
        <v>111.0700698</v>
      </c>
      <c r="AA991">
        <v>-7.7782329999999904</v>
      </c>
      <c r="AB991" t="s">
        <v>3395</v>
      </c>
      <c r="AC991" t="s">
        <v>235</v>
      </c>
      <c r="AL991" t="s">
        <v>217</v>
      </c>
      <c r="AM991" t="s">
        <v>3396</v>
      </c>
      <c r="AN991" t="s">
        <v>6</v>
      </c>
      <c r="AO991" s="57">
        <v>46183.486203703702</v>
      </c>
      <c r="AP991" s="57">
        <v>46302.333333333336</v>
      </c>
      <c r="AR991" t="s">
        <v>218</v>
      </c>
      <c r="AS991" t="s">
        <v>219</v>
      </c>
      <c r="AT991" t="s">
        <v>230</v>
      </c>
      <c r="AU991">
        <v>20261007</v>
      </c>
      <c r="AV991" t="s">
        <v>221</v>
      </c>
      <c r="AW991" t="s">
        <v>880</v>
      </c>
      <c r="AX991" t="s">
        <v>222</v>
      </c>
      <c r="BA991" s="57">
        <v>46302.333333333336</v>
      </c>
      <c r="BB991" t="s">
        <v>3396</v>
      </c>
      <c r="BC991">
        <v>2026</v>
      </c>
      <c r="BD991">
        <v>10</v>
      </c>
      <c r="BE991">
        <v>7</v>
      </c>
      <c r="BF991" s="6">
        <f t="shared" si="45"/>
        <v>46302</v>
      </c>
      <c r="BG991">
        <f t="shared" si="46"/>
        <v>-0.33333333333575865</v>
      </c>
      <c r="BH991" t="str">
        <f t="shared" si="47"/>
        <v>COMPLY</v>
      </c>
      <c r="BI991" t="e">
        <f>VLOOKUP(H991,Sheet2!$A$1:$B$270,2,FALSE)</f>
        <v>#N/A</v>
      </c>
    </row>
    <row r="992" spans="1:61">
      <c r="A992">
        <v>991</v>
      </c>
      <c r="B992">
        <v>1002637891</v>
      </c>
      <c r="C992">
        <v>3</v>
      </c>
      <c r="D992" t="s">
        <v>51</v>
      </c>
      <c r="E992">
        <v>4</v>
      </c>
      <c r="F992" t="s">
        <v>234</v>
      </c>
      <c r="G992" t="s">
        <v>863</v>
      </c>
      <c r="H992" t="s">
        <v>887</v>
      </c>
      <c r="I992" t="s">
        <v>212</v>
      </c>
      <c r="J992" t="s">
        <v>213</v>
      </c>
      <c r="K992" t="s">
        <v>149</v>
      </c>
      <c r="M992" t="s">
        <v>76</v>
      </c>
      <c r="N992" t="s">
        <v>563</v>
      </c>
      <c r="O992" s="57">
        <v>46310.408900462964</v>
      </c>
      <c r="P992" s="57">
        <v>46310.899814814817</v>
      </c>
      <c r="Q992">
        <v>69410572</v>
      </c>
      <c r="R992">
        <v>2735501009</v>
      </c>
      <c r="S992">
        <v>142523108359</v>
      </c>
      <c r="T992" t="s">
        <v>7663</v>
      </c>
      <c r="U992" t="s">
        <v>7664</v>
      </c>
      <c r="V992" t="s">
        <v>7665</v>
      </c>
      <c r="Z992">
        <v>111.1289567</v>
      </c>
      <c r="AA992">
        <v>-7.8262938999999996</v>
      </c>
      <c r="AB992" t="s">
        <v>7666</v>
      </c>
      <c r="AC992" t="s">
        <v>567</v>
      </c>
      <c r="AL992" t="s">
        <v>217</v>
      </c>
      <c r="AM992" t="s">
        <v>7667</v>
      </c>
      <c r="AN992" t="s">
        <v>6</v>
      </c>
      <c r="AO992" t="s">
        <v>7650</v>
      </c>
      <c r="AP992" s="57">
        <v>46311.333333333336</v>
      </c>
      <c r="AR992" t="s">
        <v>218</v>
      </c>
      <c r="AS992" t="s">
        <v>219</v>
      </c>
      <c r="AT992" t="s">
        <v>230</v>
      </c>
      <c r="AU992">
        <v>20261015</v>
      </c>
      <c r="AV992" t="s">
        <v>221</v>
      </c>
      <c r="AW992" t="s">
        <v>540</v>
      </c>
      <c r="AX992" t="s">
        <v>222</v>
      </c>
      <c r="BA992" s="57">
        <v>46311.333333333336</v>
      </c>
      <c r="BB992" t="s">
        <v>7667</v>
      </c>
      <c r="BC992">
        <v>2026</v>
      </c>
      <c r="BD992">
        <v>10</v>
      </c>
      <c r="BE992">
        <v>15</v>
      </c>
      <c r="BF992" s="6">
        <f t="shared" si="45"/>
        <v>46310</v>
      </c>
      <c r="BG992">
        <f t="shared" si="46"/>
        <v>-1.3333333333357587</v>
      </c>
      <c r="BH992" t="str">
        <f t="shared" si="47"/>
        <v>COMPLY</v>
      </c>
      <c r="BI992" t="e">
        <f>VLOOKUP(H992,Sheet2!$A$1:$B$270,2,FALSE)</f>
        <v>#N/A</v>
      </c>
    </row>
    <row r="993" spans="1:61">
      <c r="A993">
        <v>992</v>
      </c>
      <c r="B993">
        <v>1002641506</v>
      </c>
      <c r="C993">
        <v>3</v>
      </c>
      <c r="D993" t="s">
        <v>51</v>
      </c>
      <c r="E993">
        <v>4</v>
      </c>
      <c r="F993" t="s">
        <v>234</v>
      </c>
      <c r="G993" t="s">
        <v>863</v>
      </c>
      <c r="H993" t="s">
        <v>887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46312.649085648147</v>
      </c>
      <c r="P993" s="57">
        <v>46314.666979166665</v>
      </c>
      <c r="Q993">
        <v>69412153</v>
      </c>
      <c r="S993">
        <v>142523108363</v>
      </c>
      <c r="T993" t="s">
        <v>8702</v>
      </c>
      <c r="U993" t="s">
        <v>8703</v>
      </c>
      <c r="V993" t="s">
        <v>8704</v>
      </c>
      <c r="Z993">
        <v>111.20627229999999</v>
      </c>
      <c r="AA993">
        <v>-7.8253309</v>
      </c>
      <c r="AB993" t="s">
        <v>8705</v>
      </c>
      <c r="AC993" t="s">
        <v>235</v>
      </c>
      <c r="AL993" t="s">
        <v>217</v>
      </c>
      <c r="AM993" t="s">
        <v>8706</v>
      </c>
      <c r="AN993" t="s">
        <v>6</v>
      </c>
      <c r="AO993" t="s">
        <v>8495</v>
      </c>
      <c r="AP993" s="57">
        <v>46313.625</v>
      </c>
      <c r="AR993" t="s">
        <v>218</v>
      </c>
      <c r="AS993" t="s">
        <v>219</v>
      </c>
      <c r="AT993" t="s">
        <v>230</v>
      </c>
      <c r="AU993">
        <v>20261019</v>
      </c>
      <c r="AV993" t="s">
        <v>221</v>
      </c>
      <c r="AW993" t="s">
        <v>877</v>
      </c>
      <c r="AX993" t="s">
        <v>222</v>
      </c>
      <c r="BA993" s="57">
        <v>46313.625</v>
      </c>
      <c r="BB993" t="s">
        <v>8706</v>
      </c>
      <c r="BC993">
        <v>2026</v>
      </c>
      <c r="BD993">
        <v>10</v>
      </c>
      <c r="BE993">
        <v>19</v>
      </c>
      <c r="BF993" s="6">
        <f t="shared" si="45"/>
        <v>46314</v>
      </c>
      <c r="BG993">
        <f t="shared" si="46"/>
        <v>0.375</v>
      </c>
      <c r="BH993" t="str">
        <f t="shared" si="47"/>
        <v>COMPLY</v>
      </c>
      <c r="BI993" t="e">
        <f>VLOOKUP(H993,Sheet2!$A$1:$B$270,2,FALSE)</f>
        <v>#N/A</v>
      </c>
    </row>
    <row r="994" spans="1:61">
      <c r="A994">
        <v>993</v>
      </c>
      <c r="B994">
        <v>1002642552</v>
      </c>
      <c r="C994">
        <v>3</v>
      </c>
      <c r="D994" t="s">
        <v>51</v>
      </c>
      <c r="E994">
        <v>4</v>
      </c>
      <c r="F994" t="s">
        <v>234</v>
      </c>
      <c r="G994" t="s">
        <v>863</v>
      </c>
      <c r="H994" t="s">
        <v>887</v>
      </c>
      <c r="I994" t="s">
        <v>212</v>
      </c>
      <c r="J994" t="s">
        <v>213</v>
      </c>
      <c r="K994" t="s">
        <v>149</v>
      </c>
      <c r="M994" t="s">
        <v>255</v>
      </c>
      <c r="N994" t="s">
        <v>215</v>
      </c>
      <c r="O994" s="57">
        <v>46314.427060185182</v>
      </c>
      <c r="P994" s="57">
        <v>46316.527430555558</v>
      </c>
      <c r="Q994">
        <v>69412661</v>
      </c>
      <c r="S994">
        <v>142523108364</v>
      </c>
      <c r="T994" t="s">
        <v>9703</v>
      </c>
      <c r="U994" t="s">
        <v>9704</v>
      </c>
      <c r="V994" t="s">
        <v>9705</v>
      </c>
      <c r="Z994">
        <v>111.2639767</v>
      </c>
      <c r="AA994">
        <v>-7.8356026999999999</v>
      </c>
      <c r="AB994" t="s">
        <v>9706</v>
      </c>
      <c r="AC994" t="s">
        <v>284</v>
      </c>
      <c r="AL994" t="s">
        <v>217</v>
      </c>
      <c r="AM994" t="s">
        <v>9707</v>
      </c>
      <c r="AN994" t="s">
        <v>6</v>
      </c>
      <c r="AO994" t="s">
        <v>9401</v>
      </c>
      <c r="AP994" s="57">
        <v>46315.458333333336</v>
      </c>
      <c r="AR994" t="s">
        <v>8376</v>
      </c>
      <c r="AS994" t="s">
        <v>219</v>
      </c>
      <c r="AT994" t="s">
        <v>230</v>
      </c>
      <c r="AV994" t="s">
        <v>257</v>
      </c>
      <c r="AW994" t="s">
        <v>540</v>
      </c>
      <c r="AX994" t="s">
        <v>222</v>
      </c>
      <c r="BA994" s="57">
        <v>46315.458333333336</v>
      </c>
      <c r="BB994" t="s">
        <v>9707</v>
      </c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:61">
      <c r="A995">
        <v>994</v>
      </c>
      <c r="B995">
        <v>1002619578</v>
      </c>
      <c r="C995">
        <v>3</v>
      </c>
      <c r="D995" t="s">
        <v>51</v>
      </c>
      <c r="E995">
        <v>4</v>
      </c>
      <c r="F995" t="s">
        <v>234</v>
      </c>
      <c r="G995" t="s">
        <v>863</v>
      </c>
      <c r="H995" t="s">
        <v>887</v>
      </c>
      <c r="I995" t="s">
        <v>212</v>
      </c>
      <c r="J995" t="s">
        <v>213</v>
      </c>
      <c r="K995" t="s">
        <v>149</v>
      </c>
      <c r="L995" t="s">
        <v>214</v>
      </c>
      <c r="M995" t="s">
        <v>1918</v>
      </c>
      <c r="N995" t="s">
        <v>215</v>
      </c>
      <c r="O995" s="57">
        <v>46297.483032407406</v>
      </c>
      <c r="P995" s="57">
        <v>46300.631099537037</v>
      </c>
      <c r="Q995">
        <v>69402956</v>
      </c>
      <c r="S995">
        <v>142523108354</v>
      </c>
      <c r="T995" t="s">
        <v>2024</v>
      </c>
      <c r="U995" t="s">
        <v>2025</v>
      </c>
      <c r="V995" t="s">
        <v>2026</v>
      </c>
      <c r="Z995">
        <v>111.08164600000001</v>
      </c>
      <c r="AA995">
        <v>-7.7886013999999903</v>
      </c>
      <c r="AB995" t="s">
        <v>2027</v>
      </c>
      <c r="AC995" t="s">
        <v>235</v>
      </c>
      <c r="AL995" t="s">
        <v>217</v>
      </c>
      <c r="AM995" t="s">
        <v>2028</v>
      </c>
      <c r="AN995" t="s">
        <v>6</v>
      </c>
      <c r="AO995" s="57">
        <v>46063.486087962963</v>
      </c>
      <c r="AP995" s="57">
        <v>46300.333333333336</v>
      </c>
      <c r="AQ995" t="s">
        <v>841</v>
      </c>
      <c r="AR995" t="s">
        <v>12</v>
      </c>
      <c r="AS995" t="s">
        <v>219</v>
      </c>
      <c r="AT995" t="s">
        <v>230</v>
      </c>
      <c r="AV995" t="s">
        <v>1626</v>
      </c>
      <c r="AW995" t="s">
        <v>880</v>
      </c>
      <c r="AX995" t="s">
        <v>222</v>
      </c>
      <c r="BA995" s="57">
        <v>46300.333333333336</v>
      </c>
      <c r="BB995" t="s">
        <v>2028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:61">
      <c r="A996">
        <v>995</v>
      </c>
      <c r="B996">
        <v>1002621082</v>
      </c>
      <c r="C996">
        <v>3</v>
      </c>
      <c r="D996" t="s">
        <v>51</v>
      </c>
      <c r="E996">
        <v>4</v>
      </c>
      <c r="F996" t="s">
        <v>234</v>
      </c>
      <c r="G996" t="s">
        <v>863</v>
      </c>
      <c r="H996" t="s">
        <v>2033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46298.641377314816</v>
      </c>
      <c r="P996" s="57">
        <v>46301.386180555557</v>
      </c>
      <c r="Q996">
        <v>69403685</v>
      </c>
      <c r="S996">
        <v>143554100304</v>
      </c>
      <c r="T996" t="s">
        <v>2034</v>
      </c>
      <c r="U996" t="s">
        <v>2035</v>
      </c>
      <c r="V996" t="s">
        <v>2036</v>
      </c>
      <c r="Z996">
        <v>110.8010781</v>
      </c>
      <c r="AA996">
        <v>-7.8243926000000004</v>
      </c>
      <c r="AB996" t="s">
        <v>2037</v>
      </c>
      <c r="AC996" t="s">
        <v>235</v>
      </c>
      <c r="AL996" t="s">
        <v>217</v>
      </c>
      <c r="AM996" t="s">
        <v>1425</v>
      </c>
      <c r="AN996" t="s">
        <v>6</v>
      </c>
      <c r="AO996" s="57">
        <v>46091.642442129632</v>
      </c>
      <c r="AP996" s="57">
        <v>46299.625</v>
      </c>
      <c r="AR996" t="s">
        <v>218</v>
      </c>
      <c r="AS996" t="s">
        <v>219</v>
      </c>
      <c r="AT996" t="s">
        <v>230</v>
      </c>
      <c r="AU996">
        <v>20261006</v>
      </c>
      <c r="AV996" t="s">
        <v>221</v>
      </c>
      <c r="AW996" t="s">
        <v>877</v>
      </c>
      <c r="AX996" t="s">
        <v>222</v>
      </c>
      <c r="BA996" s="57">
        <v>46299.625</v>
      </c>
      <c r="BB996" t="s">
        <v>1425</v>
      </c>
      <c r="BC996">
        <v>2026</v>
      </c>
      <c r="BD996">
        <v>10</v>
      </c>
      <c r="BE996">
        <v>6</v>
      </c>
      <c r="BF996" s="6">
        <f t="shared" si="45"/>
        <v>46301</v>
      </c>
      <c r="BG996">
        <f t="shared" si="46"/>
        <v>1.375</v>
      </c>
      <c r="BH996" t="str">
        <f t="shared" si="47"/>
        <v>NOT COMPLY</v>
      </c>
      <c r="BI996" t="e">
        <f>VLOOKUP(H996,Sheet2!$A$1:$B$270,2,FALSE)</f>
        <v>#N/A</v>
      </c>
    </row>
    <row r="997" spans="1:61">
      <c r="A997">
        <v>996</v>
      </c>
      <c r="B997">
        <v>1002621515</v>
      </c>
      <c r="C997">
        <v>3</v>
      </c>
      <c r="D997" t="s">
        <v>51</v>
      </c>
      <c r="E997">
        <v>4</v>
      </c>
      <c r="F997" t="s">
        <v>234</v>
      </c>
      <c r="G997" t="s">
        <v>863</v>
      </c>
      <c r="H997" t="s">
        <v>2033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46299.805960648147</v>
      </c>
      <c r="P997" s="57">
        <v>46300.955335648148</v>
      </c>
      <c r="Q997">
        <v>69403996</v>
      </c>
      <c r="S997">
        <v>143554101237</v>
      </c>
      <c r="T997" t="s">
        <v>2038</v>
      </c>
      <c r="U997" t="s">
        <v>2039</v>
      </c>
      <c r="V997" t="s">
        <v>2040</v>
      </c>
      <c r="Z997">
        <v>110.84886109999999</v>
      </c>
      <c r="AA997">
        <v>-7.8933388999999998</v>
      </c>
      <c r="AB997" t="s">
        <v>2041</v>
      </c>
      <c r="AC997" t="s">
        <v>235</v>
      </c>
      <c r="AL997" t="s">
        <v>217</v>
      </c>
      <c r="AM997" t="s">
        <v>2042</v>
      </c>
      <c r="AN997" t="s">
        <v>6</v>
      </c>
      <c r="AO997" s="57">
        <v>46122.809201388889</v>
      </c>
      <c r="AP997" s="57">
        <v>46301.333333333336</v>
      </c>
      <c r="AR997" t="s">
        <v>218</v>
      </c>
      <c r="AS997" t="s">
        <v>219</v>
      </c>
      <c r="AT997" t="s">
        <v>230</v>
      </c>
      <c r="AU997">
        <v>20261005</v>
      </c>
      <c r="AV997" t="s">
        <v>221</v>
      </c>
      <c r="AW997" t="s">
        <v>876</v>
      </c>
      <c r="AX997" t="s">
        <v>222</v>
      </c>
      <c r="BA997" s="57">
        <v>46301.333333333336</v>
      </c>
      <c r="BB997" t="s">
        <v>2042</v>
      </c>
      <c r="BC997">
        <v>2026</v>
      </c>
      <c r="BD997">
        <v>10</v>
      </c>
      <c r="BE997">
        <v>5</v>
      </c>
      <c r="BF997" s="6">
        <f t="shared" si="45"/>
        <v>46300</v>
      </c>
      <c r="BG997">
        <f t="shared" si="46"/>
        <v>-1.3333333333357587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1002622830</v>
      </c>
      <c r="C998">
        <v>3</v>
      </c>
      <c r="D998" t="s">
        <v>51</v>
      </c>
      <c r="E998">
        <v>4</v>
      </c>
      <c r="F998" t="s">
        <v>234</v>
      </c>
      <c r="G998" t="s">
        <v>863</v>
      </c>
      <c r="H998" t="s">
        <v>2033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46300.638645833336</v>
      </c>
      <c r="P998" s="57">
        <v>46302.601284722223</v>
      </c>
      <c r="Q998">
        <v>69404492</v>
      </c>
      <c r="S998">
        <v>143554101855</v>
      </c>
      <c r="T998" t="s">
        <v>2778</v>
      </c>
      <c r="U998" t="s">
        <v>2779</v>
      </c>
      <c r="V998" t="s">
        <v>2780</v>
      </c>
      <c r="Z998">
        <v>110.9588067</v>
      </c>
      <c r="AA998">
        <v>-7.7902945999999904</v>
      </c>
      <c r="AB998" t="s">
        <v>2781</v>
      </c>
      <c r="AC998" t="s">
        <v>235</v>
      </c>
      <c r="AL998" t="s">
        <v>217</v>
      </c>
      <c r="AM998" t="s">
        <v>2782</v>
      </c>
      <c r="AN998" t="s">
        <v>6</v>
      </c>
      <c r="AO998" s="57">
        <v>46152.642523148148</v>
      </c>
      <c r="AP998" s="57">
        <v>46301.625</v>
      </c>
      <c r="AR998" t="s">
        <v>218</v>
      </c>
      <c r="AS998" t="s">
        <v>219</v>
      </c>
      <c r="AT998" t="s">
        <v>230</v>
      </c>
      <c r="AU998">
        <v>20261007</v>
      </c>
      <c r="AV998" t="s">
        <v>221</v>
      </c>
      <c r="AW998" t="s">
        <v>880</v>
      </c>
      <c r="AX998" t="s">
        <v>222</v>
      </c>
      <c r="BA998" s="57">
        <v>46301.625</v>
      </c>
      <c r="BB998" t="s">
        <v>2782</v>
      </c>
      <c r="BC998">
        <v>2026</v>
      </c>
      <c r="BD998">
        <v>10</v>
      </c>
      <c r="BE998">
        <v>7</v>
      </c>
      <c r="BF998" s="6">
        <f t="shared" si="45"/>
        <v>46302</v>
      </c>
      <c r="BG998">
        <f t="shared" si="46"/>
        <v>0.375</v>
      </c>
      <c r="BH998" t="str">
        <f t="shared" si="47"/>
        <v>COMPLY</v>
      </c>
      <c r="BI998" t="e">
        <f>VLOOKUP(H998,Sheet2!$A$1:$B$270,2,FALSE)</f>
        <v>#N/A</v>
      </c>
    </row>
    <row r="999" spans="1:61">
      <c r="A999">
        <v>998</v>
      </c>
      <c r="B999">
        <v>1002640529</v>
      </c>
      <c r="C999">
        <v>3</v>
      </c>
      <c r="D999" t="s">
        <v>51</v>
      </c>
      <c r="E999">
        <v>4</v>
      </c>
      <c r="F999" t="s">
        <v>234</v>
      </c>
      <c r="G999" t="s">
        <v>863</v>
      </c>
      <c r="H999" t="s">
        <v>2033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46311.645532407405</v>
      </c>
      <c r="P999" s="57">
        <v>46312.632511574076</v>
      </c>
      <c r="Q999">
        <v>69411664</v>
      </c>
      <c r="S999">
        <v>143554102141</v>
      </c>
      <c r="T999" t="s">
        <v>8707</v>
      </c>
      <c r="U999" t="s">
        <v>8708</v>
      </c>
      <c r="V999" t="s">
        <v>8709</v>
      </c>
      <c r="Z999">
        <v>110.7939643</v>
      </c>
      <c r="AA999">
        <v>-7.8413876999999896</v>
      </c>
      <c r="AB999" t="s">
        <v>8710</v>
      </c>
      <c r="AC999" t="s">
        <v>235</v>
      </c>
      <c r="AL999" t="s">
        <v>217</v>
      </c>
      <c r="AM999" t="s">
        <v>8711</v>
      </c>
      <c r="AN999" t="s">
        <v>6</v>
      </c>
      <c r="AO999" t="s">
        <v>8243</v>
      </c>
      <c r="AP999" s="57">
        <v>46312.625</v>
      </c>
      <c r="AR999" t="s">
        <v>218</v>
      </c>
      <c r="AS999" t="s">
        <v>219</v>
      </c>
      <c r="AT999" t="s">
        <v>230</v>
      </c>
      <c r="AU999">
        <v>20261017</v>
      </c>
      <c r="AV999" t="s">
        <v>221</v>
      </c>
      <c r="AW999" t="s">
        <v>880</v>
      </c>
      <c r="AX999" t="s">
        <v>222</v>
      </c>
      <c r="BA999" s="57">
        <v>46312.625</v>
      </c>
      <c r="BB999" t="s">
        <v>8711</v>
      </c>
      <c r="BC999">
        <v>2026</v>
      </c>
      <c r="BD999">
        <v>10</v>
      </c>
      <c r="BE999">
        <v>17</v>
      </c>
      <c r="BF999" s="6">
        <f t="shared" si="45"/>
        <v>46312</v>
      </c>
      <c r="BG999">
        <f t="shared" si="46"/>
        <v>-0.625</v>
      </c>
      <c r="BH999" t="str">
        <f t="shared" si="47"/>
        <v>COMPLY</v>
      </c>
      <c r="BI999" t="e">
        <f>VLOOKUP(H999,Sheet2!$A$1:$B$270,2,FALSE)</f>
        <v>#N/A</v>
      </c>
    </row>
    <row r="1000" spans="1:61">
      <c r="A1000">
        <v>999</v>
      </c>
      <c r="B1000">
        <v>1002641565</v>
      </c>
      <c r="C1000">
        <v>3</v>
      </c>
      <c r="D1000" t="s">
        <v>51</v>
      </c>
      <c r="E1000">
        <v>4</v>
      </c>
      <c r="F1000" t="s">
        <v>234</v>
      </c>
      <c r="G1000" t="s">
        <v>863</v>
      </c>
      <c r="H1000" t="s">
        <v>2033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46312.692754629628</v>
      </c>
      <c r="P1000" s="57">
        <v>46314.764999999999</v>
      </c>
      <c r="Q1000">
        <v>69412183</v>
      </c>
      <c r="S1000">
        <v>143554100436</v>
      </c>
      <c r="T1000" t="s">
        <v>8716</v>
      </c>
      <c r="U1000" t="s">
        <v>8717</v>
      </c>
      <c r="V1000" t="s">
        <v>8718</v>
      </c>
      <c r="Z1000">
        <v>110.954686</v>
      </c>
      <c r="AA1000">
        <v>-7.8118959999999902</v>
      </c>
      <c r="AB1000" t="s">
        <v>8719</v>
      </c>
      <c r="AC1000" t="s">
        <v>235</v>
      </c>
      <c r="AL1000" t="s">
        <v>217</v>
      </c>
      <c r="AM1000" t="s">
        <v>8720</v>
      </c>
      <c r="AN1000" t="s">
        <v>6</v>
      </c>
      <c r="AO1000" t="s">
        <v>8218</v>
      </c>
      <c r="AP1000" s="57">
        <v>46314.333333333336</v>
      </c>
      <c r="AR1000" t="s">
        <v>218</v>
      </c>
      <c r="AS1000" t="s">
        <v>219</v>
      </c>
      <c r="AT1000" t="s">
        <v>230</v>
      </c>
      <c r="AU1000">
        <v>20261019</v>
      </c>
      <c r="AV1000" t="s">
        <v>221</v>
      </c>
      <c r="AW1000" t="s">
        <v>880</v>
      </c>
      <c r="AX1000" t="s">
        <v>222</v>
      </c>
      <c r="BA1000" s="57">
        <v>46314.333333333336</v>
      </c>
      <c r="BB1000" t="s">
        <v>8720</v>
      </c>
      <c r="BC1000">
        <v>2026</v>
      </c>
      <c r="BD1000">
        <v>10</v>
      </c>
      <c r="BE1000">
        <v>19</v>
      </c>
      <c r="BF1000" s="6">
        <f t="shared" si="45"/>
        <v>46314</v>
      </c>
      <c r="BG1000">
        <f t="shared" si="46"/>
        <v>-0.33333333333575865</v>
      </c>
      <c r="BH1000" t="str">
        <f t="shared" si="47"/>
        <v>COMPLY</v>
      </c>
      <c r="BI1000" t="e">
        <f>VLOOKUP(H1000,Sheet2!$A$1:$B$270,2,FALSE)</f>
        <v>#N/A</v>
      </c>
    </row>
    <row r="1001" spans="1:61">
      <c r="A1001">
        <v>1000</v>
      </c>
      <c r="B1001">
        <v>1002644474</v>
      </c>
      <c r="C1001">
        <v>3</v>
      </c>
      <c r="D1001" t="s">
        <v>51</v>
      </c>
      <c r="E1001">
        <v>4</v>
      </c>
      <c r="F1001" t="s">
        <v>234</v>
      </c>
      <c r="G1001" t="s">
        <v>863</v>
      </c>
      <c r="H1001" t="s">
        <v>2033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46315.350578703707</v>
      </c>
      <c r="P1001" s="57">
        <v>46315.844953703701</v>
      </c>
      <c r="Q1001">
        <v>69413375</v>
      </c>
      <c r="S1001">
        <v>143554100440</v>
      </c>
      <c r="T1001" t="s">
        <v>10402</v>
      </c>
      <c r="U1001" t="s">
        <v>10403</v>
      </c>
      <c r="V1001" t="s">
        <v>10404</v>
      </c>
      <c r="Z1001">
        <v>110.8187126</v>
      </c>
      <c r="AA1001">
        <v>-7.8688443000000001</v>
      </c>
      <c r="AB1001" t="s">
        <v>10405</v>
      </c>
      <c r="AC1001" t="s">
        <v>235</v>
      </c>
      <c r="AL1001" t="s">
        <v>217</v>
      </c>
      <c r="AM1001" t="s">
        <v>10406</v>
      </c>
      <c r="AN1001" t="s">
        <v>6</v>
      </c>
      <c r="AO1001" t="s">
        <v>10155</v>
      </c>
      <c r="AP1001" s="57">
        <v>46316.333333333336</v>
      </c>
      <c r="AR1001" t="s">
        <v>218</v>
      </c>
      <c r="AS1001" t="s">
        <v>219</v>
      </c>
      <c r="AT1001" t="s">
        <v>230</v>
      </c>
      <c r="AU1001">
        <v>20261020</v>
      </c>
      <c r="AV1001" t="s">
        <v>221</v>
      </c>
      <c r="AW1001" t="s">
        <v>878</v>
      </c>
      <c r="AX1001" t="s">
        <v>222</v>
      </c>
      <c r="BA1001" s="57">
        <v>46316.333333333336</v>
      </c>
      <c r="BB1001" t="s">
        <v>10406</v>
      </c>
      <c r="BC1001">
        <v>2026</v>
      </c>
      <c r="BD1001">
        <v>10</v>
      </c>
      <c r="BE1001">
        <v>20</v>
      </c>
      <c r="BF1001" s="6">
        <f t="shared" si="45"/>
        <v>46315</v>
      </c>
      <c r="BG1001">
        <f t="shared" si="46"/>
        <v>-1.3333333333357587</v>
      </c>
      <c r="BH1001" t="str">
        <f t="shared" si="47"/>
        <v>COMPLY</v>
      </c>
      <c r="BI1001" t="e">
        <f>VLOOKUP(H1001,Sheet2!$A$1:$B$270,2,FALSE)</f>
        <v>#N/A</v>
      </c>
    </row>
    <row r="1002" spans="1:61">
      <c r="A1002">
        <v>1001</v>
      </c>
      <c r="B1002">
        <v>1002640395</v>
      </c>
      <c r="C1002">
        <v>3</v>
      </c>
      <c r="D1002" t="s">
        <v>51</v>
      </c>
      <c r="E1002">
        <v>4</v>
      </c>
      <c r="F1002" t="s">
        <v>234</v>
      </c>
      <c r="G1002" t="s">
        <v>863</v>
      </c>
      <c r="H1002" t="s">
        <v>2033</v>
      </c>
      <c r="I1002" t="s">
        <v>212</v>
      </c>
      <c r="J1002" t="s">
        <v>213</v>
      </c>
      <c r="K1002" t="s">
        <v>149</v>
      </c>
      <c r="L1002" t="s">
        <v>214</v>
      </c>
      <c r="M1002" t="s">
        <v>7217</v>
      </c>
      <c r="N1002" t="s">
        <v>215</v>
      </c>
      <c r="O1002" s="57">
        <v>46311.611504629633</v>
      </c>
      <c r="P1002" s="57">
        <v>46312.527465277781</v>
      </c>
      <c r="Q1002">
        <v>69411603</v>
      </c>
      <c r="S1002">
        <v>143554102140</v>
      </c>
      <c r="T1002" t="s">
        <v>8712</v>
      </c>
      <c r="U1002" t="s">
        <v>8713</v>
      </c>
      <c r="V1002" t="s">
        <v>8714</v>
      </c>
      <c r="Z1002">
        <v>110.8794956</v>
      </c>
      <c r="AA1002">
        <v>-7.7563756000000001</v>
      </c>
      <c r="AB1002" t="s">
        <v>8715</v>
      </c>
      <c r="AC1002" t="s">
        <v>235</v>
      </c>
      <c r="AL1002" t="s">
        <v>217</v>
      </c>
      <c r="AM1002" t="s">
        <v>8317</v>
      </c>
      <c r="AN1002" t="s">
        <v>6</v>
      </c>
      <c r="AO1002" t="s">
        <v>8112</v>
      </c>
      <c r="AP1002" s="57">
        <v>46312.458333333336</v>
      </c>
      <c r="AR1002" t="s">
        <v>7055</v>
      </c>
      <c r="AS1002" t="s">
        <v>219</v>
      </c>
      <c r="AT1002" t="s">
        <v>230</v>
      </c>
      <c r="AV1002" t="s">
        <v>7218</v>
      </c>
      <c r="AW1002" t="s">
        <v>877</v>
      </c>
      <c r="AX1002" t="s">
        <v>222</v>
      </c>
      <c r="BA1002" s="57">
        <v>46312.458333333336</v>
      </c>
      <c r="BB1002" t="s">
        <v>8317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:61">
      <c r="A1003">
        <v>1002</v>
      </c>
      <c r="B1003">
        <v>1002644840</v>
      </c>
      <c r="C1003">
        <v>3</v>
      </c>
      <c r="D1003" t="s">
        <v>51</v>
      </c>
      <c r="E1003">
        <v>4</v>
      </c>
      <c r="F1003" t="s">
        <v>234</v>
      </c>
      <c r="G1003" t="s">
        <v>863</v>
      </c>
      <c r="H1003" t="s">
        <v>2033</v>
      </c>
      <c r="I1003" t="s">
        <v>212</v>
      </c>
      <c r="J1003" t="s">
        <v>213</v>
      </c>
      <c r="K1003" t="s">
        <v>149</v>
      </c>
      <c r="L1003" t="s">
        <v>214</v>
      </c>
      <c r="M1003" t="s">
        <v>238</v>
      </c>
      <c r="N1003" t="s">
        <v>215</v>
      </c>
      <c r="O1003" s="57">
        <v>46315.420706018522</v>
      </c>
      <c r="P1003" s="57">
        <v>46315.422291666669</v>
      </c>
      <c r="Q1003">
        <v>69413520</v>
      </c>
      <c r="S1003">
        <v>143554100441</v>
      </c>
      <c r="T1003" t="s">
        <v>10407</v>
      </c>
      <c r="U1003" t="s">
        <v>10403</v>
      </c>
      <c r="V1003" t="s">
        <v>10408</v>
      </c>
      <c r="Z1003">
        <v>110.8187126</v>
      </c>
      <c r="AA1003">
        <v>-7.8688443000000001</v>
      </c>
      <c r="AB1003" t="s">
        <v>10409</v>
      </c>
      <c r="AC1003" t="s">
        <v>235</v>
      </c>
      <c r="AL1003" t="s">
        <v>217</v>
      </c>
      <c r="AM1003" t="s">
        <v>10410</v>
      </c>
      <c r="AN1003" t="s">
        <v>6</v>
      </c>
      <c r="AO1003" t="s">
        <v>10147</v>
      </c>
      <c r="AP1003" s="57">
        <v>46317.625</v>
      </c>
      <c r="AR1003" t="s">
        <v>239</v>
      </c>
      <c r="AS1003" t="s">
        <v>219</v>
      </c>
      <c r="AT1003" t="s">
        <v>230</v>
      </c>
      <c r="AV1003" t="s">
        <v>238</v>
      </c>
      <c r="AW1003" t="s">
        <v>877</v>
      </c>
      <c r="AX1003" t="s">
        <v>222</v>
      </c>
      <c r="BA1003" s="57">
        <v>46317.625</v>
      </c>
      <c r="BB1003" t="s">
        <v>10410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:61">
      <c r="A1004">
        <v>1003</v>
      </c>
      <c r="B1004">
        <v>1002632010</v>
      </c>
      <c r="C1004">
        <v>3</v>
      </c>
      <c r="D1004" t="s">
        <v>51</v>
      </c>
      <c r="E1004">
        <v>4</v>
      </c>
      <c r="F1004" t="s">
        <v>234</v>
      </c>
      <c r="G1004" t="s">
        <v>863</v>
      </c>
      <c r="H1004" t="s">
        <v>2033</v>
      </c>
      <c r="I1004" t="s">
        <v>212</v>
      </c>
      <c r="J1004" t="s">
        <v>213</v>
      </c>
      <c r="K1004" t="s">
        <v>149</v>
      </c>
      <c r="L1004" t="s">
        <v>214</v>
      </c>
      <c r="M1004" t="s">
        <v>2114</v>
      </c>
      <c r="N1004" t="s">
        <v>215</v>
      </c>
      <c r="O1004" s="57">
        <v>46307.372476851851</v>
      </c>
      <c r="P1004" s="57">
        <v>46308.423703703702</v>
      </c>
      <c r="Q1004">
        <v>69407133</v>
      </c>
      <c r="T1004" t="s">
        <v>5304</v>
      </c>
      <c r="V1004" t="s">
        <v>5306</v>
      </c>
      <c r="Z1004">
        <v>110.830084</v>
      </c>
      <c r="AA1004">
        <v>-7.8472670000000004</v>
      </c>
      <c r="AB1004" t="s">
        <v>5307</v>
      </c>
      <c r="AC1004" t="s">
        <v>235</v>
      </c>
      <c r="AL1004" t="s">
        <v>217</v>
      </c>
      <c r="AM1004" t="s">
        <v>5308</v>
      </c>
      <c r="AN1004" t="s">
        <v>6</v>
      </c>
      <c r="AO1004" s="57">
        <v>46366.392314814817</v>
      </c>
      <c r="AP1004" s="57">
        <v>46305</v>
      </c>
      <c r="AR1004" t="s">
        <v>543</v>
      </c>
      <c r="AS1004" t="s">
        <v>219</v>
      </c>
      <c r="AT1004" t="s">
        <v>230</v>
      </c>
      <c r="AV1004" t="s">
        <v>6131</v>
      </c>
      <c r="AW1004" t="s">
        <v>880</v>
      </c>
      <c r="AX1004" t="s">
        <v>222</v>
      </c>
      <c r="BA1004" s="57">
        <v>46305.333333333336</v>
      </c>
      <c r="BB1004" t="s">
        <v>5308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:61">
      <c r="A1005">
        <v>1004</v>
      </c>
      <c r="B1005">
        <v>1002629174</v>
      </c>
      <c r="C1005">
        <v>3</v>
      </c>
      <c r="D1005" t="s">
        <v>51</v>
      </c>
      <c r="E1005">
        <v>4</v>
      </c>
      <c r="F1005" t="s">
        <v>234</v>
      </c>
      <c r="G1005" t="s">
        <v>863</v>
      </c>
      <c r="H1005" t="s">
        <v>2033</v>
      </c>
      <c r="I1005" t="s">
        <v>212</v>
      </c>
      <c r="J1005" t="s">
        <v>213</v>
      </c>
      <c r="K1005" t="s">
        <v>149</v>
      </c>
      <c r="L1005" t="s">
        <v>214</v>
      </c>
      <c r="M1005" t="s">
        <v>1918</v>
      </c>
      <c r="N1005" t="s">
        <v>215</v>
      </c>
      <c r="O1005" s="57">
        <v>46304.432337962964</v>
      </c>
      <c r="P1005" s="57">
        <v>46307.373148148145</v>
      </c>
      <c r="Q1005">
        <v>69407133</v>
      </c>
      <c r="S1005">
        <v>143554102008</v>
      </c>
      <c r="T1005" t="s">
        <v>5304</v>
      </c>
      <c r="U1005" t="s">
        <v>5305</v>
      </c>
      <c r="V1005" t="s">
        <v>5306</v>
      </c>
      <c r="Z1005">
        <v>110.8306061</v>
      </c>
      <c r="AA1005">
        <v>-7.8486443000000001</v>
      </c>
      <c r="AB1005" t="s">
        <v>5307</v>
      </c>
      <c r="AC1005" t="s">
        <v>235</v>
      </c>
      <c r="AL1005" t="s">
        <v>217</v>
      </c>
      <c r="AM1005" t="s">
        <v>5308</v>
      </c>
      <c r="AN1005" t="s">
        <v>6</v>
      </c>
      <c r="AO1005" s="57">
        <v>46275.434861111113</v>
      </c>
      <c r="AP1005" s="57">
        <v>46305.333333333336</v>
      </c>
      <c r="AQ1005" t="s">
        <v>838</v>
      </c>
      <c r="AR1005" t="s">
        <v>12</v>
      </c>
      <c r="AS1005" t="s">
        <v>219</v>
      </c>
      <c r="AT1005" t="s">
        <v>230</v>
      </c>
      <c r="AV1005" t="s">
        <v>1626</v>
      </c>
      <c r="AW1005" t="s">
        <v>880</v>
      </c>
      <c r="AX1005" t="s">
        <v>222</v>
      </c>
      <c r="BA1005" s="57">
        <v>46305.333333333336</v>
      </c>
      <c r="BB1005" t="s">
        <v>5308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:61">
      <c r="A1006">
        <v>1005</v>
      </c>
      <c r="B1006">
        <v>1002629209</v>
      </c>
      <c r="C1006">
        <v>3</v>
      </c>
      <c r="D1006" t="s">
        <v>55</v>
      </c>
      <c r="E1006">
        <v>5</v>
      </c>
      <c r="F1006" t="s">
        <v>260</v>
      </c>
      <c r="G1006" t="s">
        <v>122</v>
      </c>
      <c r="H1006" t="s">
        <v>338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46304.438657407409</v>
      </c>
      <c r="P1006" s="57">
        <v>46304.740798611114</v>
      </c>
      <c r="Q1006">
        <v>69407143</v>
      </c>
      <c r="S1006">
        <v>152443207656</v>
      </c>
      <c r="T1006" t="s">
        <v>5309</v>
      </c>
      <c r="U1006" t="s">
        <v>5310</v>
      </c>
      <c r="V1006" t="s">
        <v>5311</v>
      </c>
      <c r="Z1006">
        <v>112.461293041706</v>
      </c>
      <c r="AA1006">
        <v>-7.2663236464183401</v>
      </c>
      <c r="AB1006" t="s">
        <v>5312</v>
      </c>
      <c r="AC1006" t="s">
        <v>216</v>
      </c>
      <c r="AL1006" t="s">
        <v>217</v>
      </c>
      <c r="AM1006" t="s">
        <v>5308</v>
      </c>
      <c r="AN1006" t="s">
        <v>6</v>
      </c>
      <c r="AO1006" s="57">
        <v>46275.444502314815</v>
      </c>
      <c r="AP1006" s="57">
        <v>46305.333333333336</v>
      </c>
      <c r="AR1006" t="s">
        <v>218</v>
      </c>
      <c r="AS1006" t="s">
        <v>827</v>
      </c>
      <c r="AT1006" t="s">
        <v>230</v>
      </c>
      <c r="AU1006">
        <v>20261009</v>
      </c>
      <c r="AV1006" t="s">
        <v>221</v>
      </c>
      <c r="AW1006" t="s">
        <v>923</v>
      </c>
      <c r="AX1006" t="s">
        <v>222</v>
      </c>
      <c r="BA1006" s="57">
        <v>46305.333333333336</v>
      </c>
      <c r="BB1006" t="s">
        <v>5308</v>
      </c>
      <c r="BC1006">
        <v>2026</v>
      </c>
      <c r="BD1006">
        <v>10</v>
      </c>
      <c r="BE1006">
        <v>9</v>
      </c>
      <c r="BF1006" s="6">
        <f t="shared" si="45"/>
        <v>46304</v>
      </c>
      <c r="BG1006">
        <f t="shared" si="46"/>
        <v>-1.3333333333357587</v>
      </c>
      <c r="BH1006" t="str">
        <f t="shared" si="47"/>
        <v>COMPLY</v>
      </c>
      <c r="BI1006" t="str">
        <f>VLOOKUP(H1006,Sheet2!$A$1:$B$270,2,FALSE)</f>
        <v>GRESIK</v>
      </c>
    </row>
    <row r="1007" spans="1:61">
      <c r="A1007">
        <v>1006</v>
      </c>
      <c r="B1007">
        <v>1002645329</v>
      </c>
      <c r="C1007">
        <v>3</v>
      </c>
      <c r="D1007" t="s">
        <v>55</v>
      </c>
      <c r="E1007">
        <v>5</v>
      </c>
      <c r="F1007" t="s">
        <v>260</v>
      </c>
      <c r="G1007" t="s">
        <v>122</v>
      </c>
      <c r="H1007" t="s">
        <v>338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46315.519270833334</v>
      </c>
      <c r="P1007" s="57">
        <v>46315.78465277778</v>
      </c>
      <c r="Q1007">
        <v>69413729</v>
      </c>
      <c r="S1007">
        <v>152443208558</v>
      </c>
      <c r="T1007" t="s">
        <v>10411</v>
      </c>
      <c r="U1007" t="s">
        <v>10412</v>
      </c>
      <c r="V1007" t="s">
        <v>10413</v>
      </c>
      <c r="Z1007">
        <v>112.44588073343</v>
      </c>
      <c r="AA1007">
        <v>-7.26746274349368</v>
      </c>
      <c r="AB1007" t="s">
        <v>10414</v>
      </c>
      <c r="AC1007" t="s">
        <v>216</v>
      </c>
      <c r="AL1007" t="s">
        <v>217</v>
      </c>
      <c r="AM1007" t="s">
        <v>10415</v>
      </c>
      <c r="AN1007" t="s">
        <v>6</v>
      </c>
      <c r="AO1007" t="s">
        <v>10151</v>
      </c>
      <c r="AP1007" s="57">
        <v>46316.458333333336</v>
      </c>
      <c r="AR1007" t="s">
        <v>218</v>
      </c>
      <c r="AS1007" t="s">
        <v>827</v>
      </c>
      <c r="AT1007" t="s">
        <v>230</v>
      </c>
      <c r="AU1007">
        <v>20261020</v>
      </c>
      <c r="AV1007" t="s">
        <v>221</v>
      </c>
      <c r="AW1007" t="s">
        <v>875</v>
      </c>
      <c r="AX1007" t="s">
        <v>222</v>
      </c>
      <c r="BA1007" s="57">
        <v>46316.458333333336</v>
      </c>
      <c r="BB1007" t="s">
        <v>10415</v>
      </c>
      <c r="BC1007">
        <v>2026</v>
      </c>
      <c r="BD1007">
        <v>10</v>
      </c>
      <c r="BE1007">
        <v>20</v>
      </c>
      <c r="BF1007" s="6">
        <f t="shared" si="45"/>
        <v>46315</v>
      </c>
      <c r="BG1007">
        <f t="shared" si="46"/>
        <v>-1.4583333333357587</v>
      </c>
      <c r="BH1007" t="str">
        <f t="shared" si="47"/>
        <v>COMPLY</v>
      </c>
      <c r="BI1007" t="str">
        <f>VLOOKUP(H1007,Sheet2!$A$1:$B$270,2,FALSE)</f>
        <v>GRESIK</v>
      </c>
    </row>
    <row r="1008" spans="1:61">
      <c r="A1008">
        <v>1007</v>
      </c>
      <c r="B1008">
        <v>1002645340</v>
      </c>
      <c r="C1008">
        <v>3</v>
      </c>
      <c r="D1008" t="s">
        <v>55</v>
      </c>
      <c r="E1008">
        <v>5</v>
      </c>
      <c r="F1008" t="s">
        <v>260</v>
      </c>
      <c r="G1008" t="s">
        <v>122</v>
      </c>
      <c r="H1008" t="s">
        <v>338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46315.522800925923</v>
      </c>
      <c r="P1008" s="57">
        <v>46315.779976851853</v>
      </c>
      <c r="Q1008">
        <v>69413732</v>
      </c>
      <c r="S1008">
        <v>152443208559</v>
      </c>
      <c r="T1008" t="s">
        <v>10411</v>
      </c>
      <c r="U1008" t="s">
        <v>10416</v>
      </c>
      <c r="V1008" t="s">
        <v>10417</v>
      </c>
      <c r="Z1008">
        <v>112.456446625292</v>
      </c>
      <c r="AA1008">
        <v>-7.2670120937550999</v>
      </c>
      <c r="AB1008" t="s">
        <v>10418</v>
      </c>
      <c r="AC1008" t="s">
        <v>216</v>
      </c>
      <c r="AL1008" t="s">
        <v>217</v>
      </c>
      <c r="AM1008" t="s">
        <v>10415</v>
      </c>
      <c r="AN1008" t="s">
        <v>6</v>
      </c>
      <c r="AO1008" t="s">
        <v>10151</v>
      </c>
      <c r="AP1008" s="57">
        <v>46316.458333333336</v>
      </c>
      <c r="AR1008" t="s">
        <v>218</v>
      </c>
      <c r="AS1008" t="s">
        <v>827</v>
      </c>
      <c r="AT1008" t="s">
        <v>230</v>
      </c>
      <c r="AU1008">
        <v>20261020</v>
      </c>
      <c r="AV1008" t="s">
        <v>221</v>
      </c>
      <c r="AW1008" t="s">
        <v>875</v>
      </c>
      <c r="AX1008" t="s">
        <v>222</v>
      </c>
      <c r="BA1008" s="57">
        <v>46316.458333333336</v>
      </c>
      <c r="BB1008" t="s">
        <v>10415</v>
      </c>
      <c r="BC1008">
        <v>2026</v>
      </c>
      <c r="BD1008">
        <v>10</v>
      </c>
      <c r="BE1008">
        <v>20</v>
      </c>
      <c r="BF1008" s="6">
        <f t="shared" si="45"/>
        <v>46315</v>
      </c>
      <c r="BG1008">
        <f t="shared" si="46"/>
        <v>-1.4583333333357587</v>
      </c>
      <c r="BH1008" t="str">
        <f t="shared" si="47"/>
        <v>COMPLY</v>
      </c>
      <c r="BI1008" t="str">
        <f>VLOOKUP(H1008,Sheet2!$A$1:$B$270,2,FALSE)</f>
        <v>GRESIK</v>
      </c>
    </row>
    <row r="1009" spans="1:61">
      <c r="A1009">
        <v>1008</v>
      </c>
      <c r="B1009">
        <v>1002623737</v>
      </c>
      <c r="C1009">
        <v>3</v>
      </c>
      <c r="D1009" t="s">
        <v>42</v>
      </c>
      <c r="E1009">
        <v>5</v>
      </c>
      <c r="F1009" t="s">
        <v>232</v>
      </c>
      <c r="G1009" t="s">
        <v>103</v>
      </c>
      <c r="H1009" t="s">
        <v>389</v>
      </c>
      <c r="I1009" t="s">
        <v>212</v>
      </c>
      <c r="J1009" t="s">
        <v>213</v>
      </c>
      <c r="K1009" t="s">
        <v>149</v>
      </c>
      <c r="L1009" t="s">
        <v>214</v>
      </c>
      <c r="M1009" t="s">
        <v>1400</v>
      </c>
      <c r="N1009" t="s">
        <v>215</v>
      </c>
      <c r="O1009" s="57">
        <v>46301.422627314816</v>
      </c>
      <c r="P1009" s="57">
        <v>46301.713541666664</v>
      </c>
      <c r="Q1009">
        <v>69404770</v>
      </c>
      <c r="S1009">
        <v>152318241730</v>
      </c>
      <c r="T1009" t="s">
        <v>3397</v>
      </c>
      <c r="U1009" t="s">
        <v>3398</v>
      </c>
      <c r="V1009" t="s">
        <v>3399</v>
      </c>
      <c r="Z1009">
        <v>112.23193209999999</v>
      </c>
      <c r="AA1009">
        <v>-7.5616674000000001</v>
      </c>
      <c r="AB1009" t="s">
        <v>3400</v>
      </c>
      <c r="AC1009" t="s">
        <v>216</v>
      </c>
      <c r="AL1009" t="s">
        <v>217</v>
      </c>
      <c r="AM1009" t="s">
        <v>3161</v>
      </c>
      <c r="AN1009" t="s">
        <v>6</v>
      </c>
      <c r="AO1009" s="57">
        <v>46183.424027777779</v>
      </c>
      <c r="AP1009" s="57">
        <v>46302.333333333336</v>
      </c>
      <c r="AR1009" t="s">
        <v>14</v>
      </c>
      <c r="AS1009" t="s">
        <v>103</v>
      </c>
      <c r="AT1009" t="s">
        <v>342</v>
      </c>
      <c r="AV1009" t="s">
        <v>3401</v>
      </c>
      <c r="AW1009" t="s">
        <v>3402</v>
      </c>
      <c r="AX1009" t="s">
        <v>222</v>
      </c>
      <c r="BA1009" s="57">
        <v>46302.333333333336</v>
      </c>
      <c r="BB1009" t="s">
        <v>3161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MOJOKERTO</v>
      </c>
    </row>
    <row r="1010" spans="1:61">
      <c r="A1010">
        <v>1009</v>
      </c>
      <c r="B1010">
        <v>1002635006</v>
      </c>
      <c r="C1010">
        <v>3</v>
      </c>
      <c r="D1010" t="s">
        <v>42</v>
      </c>
      <c r="E1010">
        <v>5</v>
      </c>
      <c r="F1010" t="s">
        <v>232</v>
      </c>
      <c r="G1010" t="s">
        <v>103</v>
      </c>
      <c r="H1010" t="s">
        <v>389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46308.563055555554</v>
      </c>
      <c r="P1010" s="57">
        <v>46308.768993055557</v>
      </c>
      <c r="Q1010">
        <v>69409383</v>
      </c>
      <c r="S1010">
        <v>152318240550</v>
      </c>
      <c r="T1010" t="s">
        <v>6132</v>
      </c>
      <c r="U1010" t="s">
        <v>6133</v>
      </c>
      <c r="V1010" t="s">
        <v>6134</v>
      </c>
      <c r="Z1010">
        <v>112.2744764</v>
      </c>
      <c r="AA1010">
        <v>-7.5931864999999998</v>
      </c>
      <c r="AB1010" t="s">
        <v>6135</v>
      </c>
      <c r="AC1010" t="s">
        <v>229</v>
      </c>
      <c r="AL1010" t="s">
        <v>217</v>
      </c>
      <c r="AM1010" t="s">
        <v>6097</v>
      </c>
      <c r="AN1010" t="s">
        <v>6</v>
      </c>
      <c r="AO1010" t="s">
        <v>6136</v>
      </c>
      <c r="AP1010" s="57">
        <v>46309.458333333336</v>
      </c>
      <c r="AR1010" t="s">
        <v>218</v>
      </c>
      <c r="AS1010" t="s">
        <v>103</v>
      </c>
      <c r="AT1010" t="s">
        <v>220</v>
      </c>
      <c r="AU1010">
        <v>20261013</v>
      </c>
      <c r="AV1010" t="s">
        <v>221</v>
      </c>
      <c r="AW1010" t="s">
        <v>1473</v>
      </c>
      <c r="AX1010" t="s">
        <v>222</v>
      </c>
      <c r="BA1010" s="57">
        <v>46309.458333333336</v>
      </c>
      <c r="BB1010" t="s">
        <v>6097</v>
      </c>
      <c r="BC1010">
        <v>2026</v>
      </c>
      <c r="BD1010">
        <v>10</v>
      </c>
      <c r="BE1010">
        <v>13</v>
      </c>
      <c r="BF1010" s="6">
        <f t="shared" si="45"/>
        <v>46308</v>
      </c>
      <c r="BG1010">
        <f t="shared" si="46"/>
        <v>-1.4583333333357587</v>
      </c>
      <c r="BH1010" t="str">
        <f t="shared" si="47"/>
        <v>COMPLY</v>
      </c>
      <c r="BI1010" t="str">
        <f>VLOOKUP(H1010,Sheet2!$A$1:$B$270,2,FALSE)</f>
        <v>MOJOKERTO</v>
      </c>
    </row>
    <row r="1011" spans="1:61">
      <c r="A1011">
        <v>1010</v>
      </c>
      <c r="B1011">
        <v>1002638845</v>
      </c>
      <c r="C1011">
        <v>3</v>
      </c>
      <c r="D1011" t="s">
        <v>42</v>
      </c>
      <c r="E1011">
        <v>5</v>
      </c>
      <c r="F1011" t="s">
        <v>232</v>
      </c>
      <c r="G1011" t="s">
        <v>103</v>
      </c>
      <c r="H1011" t="s">
        <v>389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46310.630995370368</v>
      </c>
      <c r="P1011" s="57">
        <v>46311.44699074074</v>
      </c>
      <c r="Q1011">
        <v>69410949</v>
      </c>
      <c r="S1011">
        <v>152318240222</v>
      </c>
      <c r="T1011" t="s">
        <v>7668</v>
      </c>
      <c r="U1011" t="s">
        <v>7669</v>
      </c>
      <c r="V1011" t="s">
        <v>7670</v>
      </c>
      <c r="Z1011">
        <v>112.1924083</v>
      </c>
      <c r="AA1011">
        <v>-7.5581836999999998</v>
      </c>
      <c r="AB1011" t="s">
        <v>7671</v>
      </c>
      <c r="AC1011" t="s">
        <v>229</v>
      </c>
      <c r="AL1011" t="s">
        <v>217</v>
      </c>
      <c r="AM1011" t="s">
        <v>7672</v>
      </c>
      <c r="AN1011" t="s">
        <v>6</v>
      </c>
      <c r="AO1011" t="s">
        <v>7472</v>
      </c>
      <c r="AP1011" s="57">
        <v>46311.625</v>
      </c>
      <c r="AR1011" t="s">
        <v>218</v>
      </c>
      <c r="AS1011" t="s">
        <v>103</v>
      </c>
      <c r="AT1011" t="s">
        <v>220</v>
      </c>
      <c r="AU1011">
        <v>20261016</v>
      </c>
      <c r="AV1011" t="s">
        <v>221</v>
      </c>
      <c r="AW1011" t="s">
        <v>2396</v>
      </c>
      <c r="AX1011" t="s">
        <v>222</v>
      </c>
      <c r="BA1011" s="57">
        <v>46311.625</v>
      </c>
      <c r="BB1011" t="s">
        <v>7672</v>
      </c>
      <c r="BC1011">
        <v>2026</v>
      </c>
      <c r="BD1011">
        <v>10</v>
      </c>
      <c r="BE1011">
        <v>16</v>
      </c>
      <c r="BF1011" s="6">
        <f t="shared" si="45"/>
        <v>46311</v>
      </c>
      <c r="BG1011">
        <f t="shared" si="46"/>
        <v>-0.625</v>
      </c>
      <c r="BH1011" t="str">
        <f t="shared" si="47"/>
        <v>COMPLY</v>
      </c>
      <c r="BI1011" t="str">
        <f>VLOOKUP(H1011,Sheet2!$A$1:$B$270,2,FALSE)</f>
        <v>MOJOKERTO</v>
      </c>
    </row>
    <row r="1012" spans="1:61">
      <c r="A1012">
        <v>1011</v>
      </c>
      <c r="B1012">
        <v>1002644595</v>
      </c>
      <c r="C1012">
        <v>3</v>
      </c>
      <c r="D1012" t="s">
        <v>42</v>
      </c>
      <c r="E1012">
        <v>5</v>
      </c>
      <c r="F1012" t="s">
        <v>232</v>
      </c>
      <c r="G1012" t="s">
        <v>103</v>
      </c>
      <c r="H1012" t="s">
        <v>389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46315.377199074072</v>
      </c>
      <c r="P1012" s="57">
        <v>46315.822106481479</v>
      </c>
      <c r="Q1012">
        <v>69413429</v>
      </c>
      <c r="S1012">
        <v>152318240896</v>
      </c>
      <c r="T1012" t="s">
        <v>10419</v>
      </c>
      <c r="U1012" t="s">
        <v>10420</v>
      </c>
      <c r="V1012" t="s">
        <v>10421</v>
      </c>
      <c r="Z1012">
        <v>112.2209991</v>
      </c>
      <c r="AA1012">
        <v>-7.5558927999999996</v>
      </c>
      <c r="AB1012" t="s">
        <v>10422</v>
      </c>
      <c r="AC1012" t="s">
        <v>229</v>
      </c>
      <c r="AL1012" t="s">
        <v>217</v>
      </c>
      <c r="AM1012" t="s">
        <v>10423</v>
      </c>
      <c r="AN1012" t="s">
        <v>6</v>
      </c>
      <c r="AO1012" t="s">
        <v>10118</v>
      </c>
      <c r="AP1012" s="57">
        <v>46316.333333333336</v>
      </c>
      <c r="AR1012" t="s">
        <v>218</v>
      </c>
      <c r="AS1012" t="s">
        <v>103</v>
      </c>
      <c r="AT1012" t="s">
        <v>230</v>
      </c>
      <c r="AU1012">
        <v>20261020</v>
      </c>
      <c r="AV1012" t="s">
        <v>221</v>
      </c>
      <c r="AW1012" t="s">
        <v>540</v>
      </c>
      <c r="AX1012" t="s">
        <v>222</v>
      </c>
      <c r="BA1012" s="57">
        <v>46316.333333333336</v>
      </c>
      <c r="BB1012" t="s">
        <v>10423</v>
      </c>
      <c r="BC1012">
        <v>2026</v>
      </c>
      <c r="BD1012">
        <v>10</v>
      </c>
      <c r="BE1012">
        <v>20</v>
      </c>
      <c r="BF1012" s="6">
        <f t="shared" si="45"/>
        <v>46315</v>
      </c>
      <c r="BG1012">
        <f t="shared" si="46"/>
        <v>-1.3333333333357587</v>
      </c>
      <c r="BH1012" t="str">
        <f t="shared" si="47"/>
        <v>COMPLY</v>
      </c>
      <c r="BI1012" t="str">
        <f>VLOOKUP(H1012,Sheet2!$A$1:$B$270,2,FALSE)</f>
        <v>MOJOKERTO</v>
      </c>
    </row>
    <row r="1013" spans="1:61">
      <c r="A1013">
        <v>1012</v>
      </c>
      <c r="B1013">
        <v>1002620059</v>
      </c>
      <c r="C1013">
        <v>3</v>
      </c>
      <c r="D1013" t="s">
        <v>42</v>
      </c>
      <c r="E1013">
        <v>5</v>
      </c>
      <c r="F1013" t="s">
        <v>232</v>
      </c>
      <c r="G1013" t="s">
        <v>103</v>
      </c>
      <c r="H1013" t="s">
        <v>293</v>
      </c>
      <c r="I1013" t="s">
        <v>212</v>
      </c>
      <c r="J1013" t="s">
        <v>213</v>
      </c>
      <c r="K1013" t="s">
        <v>149</v>
      </c>
      <c r="L1013" t="s">
        <v>214</v>
      </c>
      <c r="M1013" t="s">
        <v>1400</v>
      </c>
      <c r="N1013" t="s">
        <v>215</v>
      </c>
      <c r="O1013" s="57">
        <v>46297.612210648149</v>
      </c>
      <c r="P1013" s="57">
        <v>46299.416331018518</v>
      </c>
      <c r="Q1013">
        <v>69403163</v>
      </c>
      <c r="S1013">
        <v>152319209578</v>
      </c>
      <c r="T1013" t="s">
        <v>2043</v>
      </c>
      <c r="U1013" t="s">
        <v>2044</v>
      </c>
      <c r="V1013" t="s">
        <v>2045</v>
      </c>
      <c r="Z1013">
        <v>112.41521400000001</v>
      </c>
      <c r="AA1013">
        <v>-7.6101939999999999</v>
      </c>
      <c r="AB1013" t="s">
        <v>2046</v>
      </c>
      <c r="AC1013" t="s">
        <v>235</v>
      </c>
      <c r="AL1013" t="s">
        <v>217</v>
      </c>
      <c r="AM1013" t="s">
        <v>1505</v>
      </c>
      <c r="AN1013" t="s">
        <v>6</v>
      </c>
      <c r="AO1013" s="57">
        <v>46063.652951388889</v>
      </c>
      <c r="AP1013" s="57">
        <v>46298.458333333336</v>
      </c>
      <c r="AQ1013" t="s">
        <v>841</v>
      </c>
      <c r="AR1013" t="s">
        <v>14</v>
      </c>
      <c r="AS1013" t="s">
        <v>103</v>
      </c>
      <c r="AT1013" t="s">
        <v>230</v>
      </c>
      <c r="AV1013" t="s">
        <v>2047</v>
      </c>
      <c r="AW1013" t="s">
        <v>2048</v>
      </c>
      <c r="AX1013" t="s">
        <v>222</v>
      </c>
      <c r="BA1013" s="57">
        <v>46298.458333333336</v>
      </c>
      <c r="BB1013" t="s">
        <v>1505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MOJOKERTO</v>
      </c>
    </row>
    <row r="1014" spans="1:61">
      <c r="A1014">
        <v>1013</v>
      </c>
      <c r="B1014">
        <v>1002637654</v>
      </c>
      <c r="C1014">
        <v>3</v>
      </c>
      <c r="D1014" t="s">
        <v>42</v>
      </c>
      <c r="E1014">
        <v>5</v>
      </c>
      <c r="F1014" t="s">
        <v>232</v>
      </c>
      <c r="G1014" t="s">
        <v>103</v>
      </c>
      <c r="H1014" t="s">
        <v>293</v>
      </c>
      <c r="I1014" t="s">
        <v>212</v>
      </c>
      <c r="J1014" t="s">
        <v>213</v>
      </c>
      <c r="K1014" t="s">
        <v>149</v>
      </c>
      <c r="M1014" t="s">
        <v>542</v>
      </c>
      <c r="N1014" t="s">
        <v>215</v>
      </c>
      <c r="O1014" s="57">
        <v>46310.355081018519</v>
      </c>
      <c r="P1014" s="57">
        <v>46310.355092592596</v>
      </c>
      <c r="Q1014">
        <v>69410224</v>
      </c>
      <c r="T1014" t="s">
        <v>7070</v>
      </c>
      <c r="V1014" t="s">
        <v>7072</v>
      </c>
      <c r="Z1014">
        <v>112.3355</v>
      </c>
      <c r="AA1014">
        <v>7.5587999999999997</v>
      </c>
      <c r="AB1014" t="s">
        <v>7073</v>
      </c>
      <c r="AC1014" t="s">
        <v>229</v>
      </c>
      <c r="AL1014" t="s">
        <v>217</v>
      </c>
      <c r="AM1014" t="s">
        <v>7007</v>
      </c>
      <c r="AN1014" t="s">
        <v>6</v>
      </c>
      <c r="AO1014" t="s">
        <v>7598</v>
      </c>
      <c r="AP1014" s="57">
        <v>46310</v>
      </c>
      <c r="AR1014" t="s">
        <v>543</v>
      </c>
      <c r="AS1014" t="s">
        <v>103</v>
      </c>
      <c r="AT1014" t="s">
        <v>230</v>
      </c>
      <c r="AV1014" t="s">
        <v>7673</v>
      </c>
      <c r="AW1014" t="s">
        <v>829</v>
      </c>
      <c r="AX1014" t="s">
        <v>222</v>
      </c>
      <c r="BA1014" s="57">
        <v>46310.625</v>
      </c>
      <c r="BB1014" t="s">
        <v>7007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MOJOKERTO</v>
      </c>
    </row>
    <row r="1015" spans="1:61">
      <c r="A1015">
        <v>1014</v>
      </c>
      <c r="B1015">
        <v>1002617289</v>
      </c>
      <c r="C1015">
        <v>3</v>
      </c>
      <c r="D1015" t="s">
        <v>42</v>
      </c>
      <c r="E1015">
        <v>5</v>
      </c>
      <c r="F1015" t="s">
        <v>232</v>
      </c>
      <c r="G1015" t="s">
        <v>103</v>
      </c>
      <c r="H1015" t="s">
        <v>293</v>
      </c>
      <c r="I1015" t="s">
        <v>212</v>
      </c>
      <c r="J1015" t="s">
        <v>213</v>
      </c>
      <c r="K1015" t="s">
        <v>149</v>
      </c>
      <c r="M1015" t="s">
        <v>76</v>
      </c>
      <c r="N1015" t="s">
        <v>215</v>
      </c>
      <c r="O1015" s="57">
        <v>46296.428113425929</v>
      </c>
      <c r="P1015" s="57">
        <v>46296.669687499998</v>
      </c>
      <c r="Q1015">
        <v>69400158</v>
      </c>
      <c r="S1015">
        <v>152319207912</v>
      </c>
      <c r="T1015" t="s">
        <v>920</v>
      </c>
      <c r="U1015" t="s">
        <v>1152</v>
      </c>
      <c r="V1015" t="s">
        <v>1153</v>
      </c>
      <c r="Z1015">
        <v>112.34041568000001</v>
      </c>
      <c r="AA1015">
        <v>-7.546673052</v>
      </c>
      <c r="AB1015" t="s">
        <v>921</v>
      </c>
      <c r="AC1015" t="s">
        <v>229</v>
      </c>
      <c r="AL1015" t="s">
        <v>217</v>
      </c>
      <c r="AM1015" t="s">
        <v>1154</v>
      </c>
      <c r="AN1015" t="s">
        <v>6</v>
      </c>
      <c r="AO1015" s="57">
        <v>46032.434247685182</v>
      </c>
      <c r="AR1015" t="s">
        <v>218</v>
      </c>
      <c r="AS1015" t="s">
        <v>103</v>
      </c>
      <c r="AT1015" t="s">
        <v>230</v>
      </c>
      <c r="AU1015">
        <v>20261001</v>
      </c>
      <c r="AV1015" t="s">
        <v>221</v>
      </c>
      <c r="AW1015" t="s">
        <v>540</v>
      </c>
      <c r="AX1015" t="s">
        <v>222</v>
      </c>
      <c r="BA1015" s="57">
        <v>46296.291666666664</v>
      </c>
      <c r="BB1015" t="s">
        <v>1154</v>
      </c>
      <c r="BC1015">
        <v>2026</v>
      </c>
      <c r="BD1015">
        <v>10</v>
      </c>
      <c r="BE1015">
        <v>1</v>
      </c>
      <c r="BF1015" s="6">
        <f t="shared" si="45"/>
        <v>46296</v>
      </c>
      <c r="BG1015">
        <f t="shared" si="46"/>
        <v>-0.29166666666424135</v>
      </c>
      <c r="BH1015" t="str">
        <f t="shared" si="47"/>
        <v>COMPLY</v>
      </c>
      <c r="BI1015" t="str">
        <f>VLOOKUP(H1015,Sheet2!$A$1:$B$270,2,FALSE)</f>
        <v>MOJOKERTO</v>
      </c>
    </row>
    <row r="1016" spans="1:61">
      <c r="A1016">
        <v>1015</v>
      </c>
      <c r="B1016">
        <v>1002620432</v>
      </c>
      <c r="C1016">
        <v>3</v>
      </c>
      <c r="D1016" t="s">
        <v>42</v>
      </c>
      <c r="E1016">
        <v>5</v>
      </c>
      <c r="F1016" t="s">
        <v>232</v>
      </c>
      <c r="G1016" t="s">
        <v>103</v>
      </c>
      <c r="H1016" t="s">
        <v>293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46297.685277777775</v>
      </c>
      <c r="P1016" s="57">
        <v>46298.615486111114</v>
      </c>
      <c r="Q1016">
        <v>69403314</v>
      </c>
      <c r="S1016">
        <v>152319208071</v>
      </c>
      <c r="T1016" t="s">
        <v>2049</v>
      </c>
      <c r="U1016" t="s">
        <v>2050</v>
      </c>
      <c r="V1016" t="s">
        <v>2051</v>
      </c>
      <c r="Z1016">
        <v>112.33218859999999</v>
      </c>
      <c r="AA1016">
        <v>-7.5730507999999999</v>
      </c>
      <c r="AB1016" t="s">
        <v>2052</v>
      </c>
      <c r="AC1016" t="s">
        <v>229</v>
      </c>
      <c r="AL1016" t="s">
        <v>217</v>
      </c>
      <c r="AM1016" t="s">
        <v>2053</v>
      </c>
      <c r="AN1016" t="s">
        <v>6</v>
      </c>
      <c r="AO1016" s="57">
        <v>46063.694699074076</v>
      </c>
      <c r="AP1016" s="57">
        <v>46298.625</v>
      </c>
      <c r="AR1016" t="s">
        <v>218</v>
      </c>
      <c r="AS1016" t="s">
        <v>103</v>
      </c>
      <c r="AT1016" t="s">
        <v>230</v>
      </c>
      <c r="AU1016">
        <v>20261003</v>
      </c>
      <c r="AV1016" t="s">
        <v>221</v>
      </c>
      <c r="AW1016" t="s">
        <v>540</v>
      </c>
      <c r="AX1016" t="s">
        <v>222</v>
      </c>
      <c r="BA1016" s="57">
        <v>46298.625</v>
      </c>
      <c r="BB1016" t="s">
        <v>2053</v>
      </c>
      <c r="BC1016">
        <v>2026</v>
      </c>
      <c r="BD1016">
        <v>10</v>
      </c>
      <c r="BE1016">
        <v>3</v>
      </c>
      <c r="BF1016" s="6">
        <f t="shared" si="45"/>
        <v>46298</v>
      </c>
      <c r="BG1016">
        <f t="shared" si="46"/>
        <v>-0.625</v>
      </c>
      <c r="BH1016" t="str">
        <f t="shared" si="47"/>
        <v>COMPLY</v>
      </c>
      <c r="BI1016" t="str">
        <f>VLOOKUP(H1016,Sheet2!$A$1:$B$270,2,FALSE)</f>
        <v>MOJOKERTO</v>
      </c>
    </row>
    <row r="1017" spans="1:61">
      <c r="A1017">
        <v>1016</v>
      </c>
      <c r="B1017">
        <v>1002621327</v>
      </c>
      <c r="C1017">
        <v>3</v>
      </c>
      <c r="D1017" t="s">
        <v>42</v>
      </c>
      <c r="E1017">
        <v>5</v>
      </c>
      <c r="F1017" t="s">
        <v>232</v>
      </c>
      <c r="G1017" t="s">
        <v>103</v>
      </c>
      <c r="H1017" t="s">
        <v>293</v>
      </c>
      <c r="I1017" t="s">
        <v>212</v>
      </c>
      <c r="J1017" t="s">
        <v>213</v>
      </c>
      <c r="K1017" t="s">
        <v>149</v>
      </c>
      <c r="M1017" t="s">
        <v>76</v>
      </c>
      <c r="N1017" t="s">
        <v>215</v>
      </c>
      <c r="O1017" s="57">
        <v>46299.464375000003</v>
      </c>
      <c r="P1017" s="57">
        <v>46299.756944444445</v>
      </c>
      <c r="Q1017">
        <v>69403842</v>
      </c>
      <c r="S1017">
        <v>152319209069</v>
      </c>
      <c r="T1017" t="s">
        <v>2054</v>
      </c>
      <c r="U1017" t="s">
        <v>2055</v>
      </c>
      <c r="V1017" t="s">
        <v>2056</v>
      </c>
      <c r="Z1017">
        <v>112.4319852</v>
      </c>
      <c r="AA1017">
        <v>-7.4631537000000003</v>
      </c>
      <c r="AB1017" t="s">
        <v>2057</v>
      </c>
      <c r="AC1017" t="s">
        <v>229</v>
      </c>
      <c r="AL1017" t="s">
        <v>217</v>
      </c>
      <c r="AM1017" t="s">
        <v>2058</v>
      </c>
      <c r="AN1017" t="s">
        <v>6</v>
      </c>
      <c r="AO1017" s="57">
        <v>46122.475601851853</v>
      </c>
      <c r="AP1017" s="57">
        <v>46300.333333333336</v>
      </c>
      <c r="AR1017" t="s">
        <v>218</v>
      </c>
      <c r="AS1017" t="s">
        <v>103</v>
      </c>
      <c r="AT1017" t="s">
        <v>230</v>
      </c>
      <c r="AU1017">
        <v>20261004</v>
      </c>
      <c r="AV1017" t="s">
        <v>221</v>
      </c>
      <c r="AW1017" t="s">
        <v>540</v>
      </c>
      <c r="AX1017" t="s">
        <v>222</v>
      </c>
      <c r="BA1017" s="57">
        <v>46300.333333333336</v>
      </c>
      <c r="BB1017" t="s">
        <v>2058</v>
      </c>
      <c r="BC1017">
        <v>2026</v>
      </c>
      <c r="BD1017">
        <v>10</v>
      </c>
      <c r="BE1017">
        <v>4</v>
      </c>
      <c r="BF1017" s="6">
        <f t="shared" si="45"/>
        <v>46299</v>
      </c>
      <c r="BG1017">
        <f t="shared" si="46"/>
        <v>-1.3333333333357587</v>
      </c>
      <c r="BH1017" t="str">
        <f t="shared" si="47"/>
        <v>COMPLY</v>
      </c>
      <c r="BI1017" t="str">
        <f>VLOOKUP(H1017,Sheet2!$A$1:$B$270,2,FALSE)</f>
        <v>MOJOKERTO</v>
      </c>
    </row>
    <row r="1018" spans="1:61">
      <c r="A1018">
        <v>1017</v>
      </c>
      <c r="B1018">
        <v>1002621279</v>
      </c>
      <c r="C1018">
        <v>3</v>
      </c>
      <c r="D1018" t="s">
        <v>42</v>
      </c>
      <c r="E1018">
        <v>5</v>
      </c>
      <c r="F1018" t="s">
        <v>232</v>
      </c>
      <c r="G1018" t="s">
        <v>103</v>
      </c>
      <c r="H1018" t="s">
        <v>293</v>
      </c>
      <c r="I1018" t="s">
        <v>212</v>
      </c>
      <c r="J1018" t="s">
        <v>213</v>
      </c>
      <c r="K1018" t="s">
        <v>149</v>
      </c>
      <c r="M1018" t="s">
        <v>76</v>
      </c>
      <c r="N1018" t="s">
        <v>215</v>
      </c>
      <c r="O1018" s="57">
        <v>46299.416342592594</v>
      </c>
      <c r="P1018" s="57">
        <v>46299.578553240739</v>
      </c>
      <c r="Q1018">
        <v>69403163</v>
      </c>
      <c r="S1018">
        <v>152319209068</v>
      </c>
      <c r="T1018" t="s">
        <v>2043</v>
      </c>
      <c r="U1018" t="s">
        <v>2044</v>
      </c>
      <c r="V1018" t="s">
        <v>2059</v>
      </c>
      <c r="Z1018">
        <v>112.41571193</v>
      </c>
      <c r="AA1018">
        <v>-7.6101747749999999</v>
      </c>
      <c r="AB1018" t="s">
        <v>2046</v>
      </c>
      <c r="AC1018" t="s">
        <v>229</v>
      </c>
      <c r="AL1018" t="s">
        <v>217</v>
      </c>
      <c r="AM1018" t="s">
        <v>1515</v>
      </c>
      <c r="AN1018" t="s">
        <v>6</v>
      </c>
      <c r="AO1018" s="57">
        <v>46122.423935185187</v>
      </c>
      <c r="AR1018" t="s">
        <v>218</v>
      </c>
      <c r="AS1018" t="s">
        <v>103</v>
      </c>
      <c r="AT1018" t="s">
        <v>230</v>
      </c>
      <c r="AU1018">
        <v>20261004</v>
      </c>
      <c r="AV1018" t="s">
        <v>221</v>
      </c>
      <c r="AW1018" t="s">
        <v>540</v>
      </c>
      <c r="AX1018" t="s">
        <v>222</v>
      </c>
      <c r="BA1018" s="57">
        <v>46299.291666666664</v>
      </c>
      <c r="BB1018" t="s">
        <v>1515</v>
      </c>
      <c r="BC1018">
        <v>2026</v>
      </c>
      <c r="BD1018">
        <v>10</v>
      </c>
      <c r="BE1018">
        <v>4</v>
      </c>
      <c r="BF1018" s="6">
        <f t="shared" si="45"/>
        <v>46299</v>
      </c>
      <c r="BG1018">
        <f t="shared" si="46"/>
        <v>-0.29166666666424135</v>
      </c>
      <c r="BH1018" t="str">
        <f t="shared" si="47"/>
        <v>COMPLY</v>
      </c>
      <c r="BI1018" t="str">
        <f>VLOOKUP(H1018,Sheet2!$A$1:$B$270,2,FALSE)</f>
        <v>MOJOKERTO</v>
      </c>
    </row>
    <row r="1019" spans="1:61">
      <c r="A1019">
        <v>1018</v>
      </c>
      <c r="B1019">
        <v>1002621982</v>
      </c>
      <c r="C1019">
        <v>3</v>
      </c>
      <c r="D1019" t="s">
        <v>42</v>
      </c>
      <c r="E1019">
        <v>5</v>
      </c>
      <c r="F1019" t="s">
        <v>232</v>
      </c>
      <c r="G1019" t="s">
        <v>103</v>
      </c>
      <c r="H1019" t="s">
        <v>293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46300.443460648145</v>
      </c>
      <c r="P1019" s="57">
        <v>46300.82775462963</v>
      </c>
      <c r="Q1019">
        <v>69404170</v>
      </c>
      <c r="S1019">
        <v>152319209240</v>
      </c>
      <c r="T1019" t="s">
        <v>2783</v>
      </c>
      <c r="U1019" t="s">
        <v>2784</v>
      </c>
      <c r="V1019" t="s">
        <v>2785</v>
      </c>
      <c r="Z1019">
        <v>112.41521299999999</v>
      </c>
      <c r="AA1019">
        <v>-7.6101979999999996</v>
      </c>
      <c r="AB1019" t="s">
        <v>2786</v>
      </c>
      <c r="AC1019" t="s">
        <v>235</v>
      </c>
      <c r="AL1019" t="s">
        <v>217</v>
      </c>
      <c r="AM1019" t="s">
        <v>2631</v>
      </c>
      <c r="AN1019" t="s">
        <v>6</v>
      </c>
      <c r="AO1019" s="57">
        <v>46152.444537037038</v>
      </c>
      <c r="AP1019" s="57">
        <v>46301.333333333336</v>
      </c>
      <c r="AR1019" t="s">
        <v>218</v>
      </c>
      <c r="AS1019" t="s">
        <v>103</v>
      </c>
      <c r="AT1019" t="s">
        <v>230</v>
      </c>
      <c r="AU1019">
        <v>20261005</v>
      </c>
      <c r="AV1019" t="s">
        <v>221</v>
      </c>
      <c r="AW1019" t="s">
        <v>2048</v>
      </c>
      <c r="AX1019" t="s">
        <v>222</v>
      </c>
      <c r="BA1019" s="57">
        <v>46301.333333333336</v>
      </c>
      <c r="BB1019" t="s">
        <v>2631</v>
      </c>
      <c r="BC1019">
        <v>2026</v>
      </c>
      <c r="BD1019">
        <v>10</v>
      </c>
      <c r="BE1019">
        <v>5</v>
      </c>
      <c r="BF1019" s="6">
        <f t="shared" si="45"/>
        <v>46300</v>
      </c>
      <c r="BG1019">
        <f t="shared" si="46"/>
        <v>-1.3333333333357587</v>
      </c>
      <c r="BH1019" t="str">
        <f t="shared" si="47"/>
        <v>COMPLY</v>
      </c>
      <c r="BI1019" t="str">
        <f>VLOOKUP(H1019,Sheet2!$A$1:$B$270,2,FALSE)</f>
        <v>MOJOKERTO</v>
      </c>
    </row>
    <row r="1020" spans="1:61">
      <c r="A1020">
        <v>1019</v>
      </c>
      <c r="B1020">
        <v>1002624019</v>
      </c>
      <c r="C1020">
        <v>3</v>
      </c>
      <c r="D1020" t="s">
        <v>42</v>
      </c>
      <c r="E1020">
        <v>5</v>
      </c>
      <c r="F1020" t="s">
        <v>232</v>
      </c>
      <c r="G1020" t="s">
        <v>103</v>
      </c>
      <c r="H1020" t="s">
        <v>293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46301.479444444441</v>
      </c>
      <c r="P1020" s="57">
        <v>46302.740358796298</v>
      </c>
      <c r="Q1020">
        <v>69404899</v>
      </c>
      <c r="S1020">
        <v>152319209244</v>
      </c>
      <c r="T1020" t="s">
        <v>3403</v>
      </c>
      <c r="U1020" t="s">
        <v>3404</v>
      </c>
      <c r="V1020" t="s">
        <v>4087</v>
      </c>
      <c r="Z1020">
        <v>112.3178399</v>
      </c>
      <c r="AA1020">
        <v>-7.5928291999999997</v>
      </c>
      <c r="AB1020" t="s">
        <v>3405</v>
      </c>
      <c r="AC1020" t="s">
        <v>229</v>
      </c>
      <c r="AL1020" t="s">
        <v>217</v>
      </c>
      <c r="AM1020" t="s">
        <v>4088</v>
      </c>
      <c r="AN1020" t="s">
        <v>6</v>
      </c>
      <c r="AO1020" s="57">
        <v>46183.486203703702</v>
      </c>
      <c r="AP1020" s="57">
        <v>46303.625</v>
      </c>
      <c r="AR1020" t="s">
        <v>218</v>
      </c>
      <c r="AS1020" t="s">
        <v>103</v>
      </c>
      <c r="AT1020" t="s">
        <v>342</v>
      </c>
      <c r="AU1020">
        <v>20261007</v>
      </c>
      <c r="AV1020" t="s">
        <v>221</v>
      </c>
      <c r="AW1020" t="s">
        <v>540</v>
      </c>
      <c r="AX1020" t="s">
        <v>222</v>
      </c>
      <c r="BA1020" s="57">
        <v>46303.625</v>
      </c>
      <c r="BB1020" t="s">
        <v>4088</v>
      </c>
      <c r="BC1020">
        <v>2026</v>
      </c>
      <c r="BD1020">
        <v>10</v>
      </c>
      <c r="BE1020">
        <v>7</v>
      </c>
      <c r="BF1020" s="6">
        <f t="shared" si="45"/>
        <v>46302</v>
      </c>
      <c r="BG1020">
        <f t="shared" si="46"/>
        <v>-1.625</v>
      </c>
      <c r="BH1020" t="str">
        <f t="shared" si="47"/>
        <v>COMPLY</v>
      </c>
      <c r="BI1020" t="str">
        <f>VLOOKUP(H1020,Sheet2!$A$1:$B$270,2,FALSE)</f>
        <v>MOJOKERTO</v>
      </c>
    </row>
    <row r="1021" spans="1:61">
      <c r="A1021">
        <v>1020</v>
      </c>
      <c r="B1021">
        <v>1002634266</v>
      </c>
      <c r="C1021">
        <v>3</v>
      </c>
      <c r="D1021" t="s">
        <v>42</v>
      </c>
      <c r="E1021">
        <v>5</v>
      </c>
      <c r="F1021" t="s">
        <v>232</v>
      </c>
      <c r="G1021" t="s">
        <v>103</v>
      </c>
      <c r="H1021" t="s">
        <v>293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46308.410370370373</v>
      </c>
      <c r="P1021" s="57">
        <v>46308.729768518519</v>
      </c>
      <c r="Q1021">
        <v>69409104</v>
      </c>
      <c r="S1021">
        <v>152319208396</v>
      </c>
      <c r="T1021" t="s">
        <v>6137</v>
      </c>
      <c r="U1021" t="s">
        <v>6138</v>
      </c>
      <c r="V1021" t="s">
        <v>6139</v>
      </c>
      <c r="Z1021">
        <v>112.3220087</v>
      </c>
      <c r="AA1021">
        <v>-7.4596939999999998</v>
      </c>
      <c r="AB1021" t="s">
        <v>6140</v>
      </c>
      <c r="AC1021" t="s">
        <v>229</v>
      </c>
      <c r="AL1021" t="s">
        <v>217</v>
      </c>
      <c r="AM1021" t="s">
        <v>6141</v>
      </c>
      <c r="AN1021" t="s">
        <v>6</v>
      </c>
      <c r="AO1021" t="s">
        <v>5829</v>
      </c>
      <c r="AP1021" s="57">
        <v>46309.333333333336</v>
      </c>
      <c r="AR1021" t="s">
        <v>218</v>
      </c>
      <c r="AS1021" t="s">
        <v>103</v>
      </c>
      <c r="AT1021" t="s">
        <v>220</v>
      </c>
      <c r="AU1021">
        <v>20261013</v>
      </c>
      <c r="AV1021" t="s">
        <v>221</v>
      </c>
      <c r="AW1021" t="s">
        <v>576</v>
      </c>
      <c r="AX1021" t="s">
        <v>222</v>
      </c>
      <c r="BA1021" s="57">
        <v>46309.333333333336</v>
      </c>
      <c r="BB1021" t="s">
        <v>6141</v>
      </c>
      <c r="BC1021">
        <v>2026</v>
      </c>
      <c r="BD1021">
        <v>10</v>
      </c>
      <c r="BE1021">
        <v>13</v>
      </c>
      <c r="BF1021" s="6">
        <f t="shared" si="45"/>
        <v>46308</v>
      </c>
      <c r="BG1021">
        <f t="shared" si="46"/>
        <v>-1.3333333333357587</v>
      </c>
      <c r="BH1021" t="str">
        <f t="shared" si="47"/>
        <v>COMPLY</v>
      </c>
      <c r="BI1021" t="str">
        <f>VLOOKUP(H1021,Sheet2!$A$1:$B$270,2,FALSE)</f>
        <v>MOJOKERTO</v>
      </c>
    </row>
    <row r="1022" spans="1:61">
      <c r="A1022">
        <v>1021</v>
      </c>
      <c r="B1022">
        <v>1002635838</v>
      </c>
      <c r="C1022">
        <v>3</v>
      </c>
      <c r="D1022" t="s">
        <v>42</v>
      </c>
      <c r="E1022">
        <v>5</v>
      </c>
      <c r="F1022" t="s">
        <v>232</v>
      </c>
      <c r="G1022" t="s">
        <v>103</v>
      </c>
      <c r="H1022" t="s">
        <v>293</v>
      </c>
      <c r="I1022" t="s">
        <v>212</v>
      </c>
      <c r="J1022" t="s">
        <v>213</v>
      </c>
      <c r="K1022" t="s">
        <v>149</v>
      </c>
      <c r="M1022" t="s">
        <v>76</v>
      </c>
      <c r="N1022" t="s">
        <v>215</v>
      </c>
      <c r="O1022" s="57">
        <v>46308.774305555555</v>
      </c>
      <c r="P1022" s="57">
        <v>46311.355497685188</v>
      </c>
      <c r="Q1022">
        <v>69409693</v>
      </c>
      <c r="S1022">
        <v>152319208402</v>
      </c>
      <c r="T1022" t="s">
        <v>6712</v>
      </c>
      <c r="U1022" t="s">
        <v>6713</v>
      </c>
      <c r="V1022" t="s">
        <v>6714</v>
      </c>
      <c r="Z1022">
        <v>112.339487965351</v>
      </c>
      <c r="AA1022">
        <v>-7.5194993817665701</v>
      </c>
      <c r="AB1022" t="s">
        <v>6715</v>
      </c>
      <c r="AC1022" t="s">
        <v>229</v>
      </c>
      <c r="AL1022" t="s">
        <v>217</v>
      </c>
      <c r="AM1022" t="s">
        <v>6716</v>
      </c>
      <c r="AN1022" t="s">
        <v>6</v>
      </c>
      <c r="AO1022" t="s">
        <v>6610</v>
      </c>
      <c r="AP1022" s="57">
        <v>46310.333333333336</v>
      </c>
      <c r="AR1022" t="s">
        <v>218</v>
      </c>
      <c r="AS1022" t="s">
        <v>103</v>
      </c>
      <c r="AT1022" t="s">
        <v>220</v>
      </c>
      <c r="AU1022">
        <v>20261016</v>
      </c>
      <c r="AV1022" t="s">
        <v>221</v>
      </c>
      <c r="AW1022" t="s">
        <v>576</v>
      </c>
      <c r="AX1022" t="s">
        <v>222</v>
      </c>
      <c r="BA1022" s="57">
        <v>46310.333333333336</v>
      </c>
      <c r="BB1022" t="s">
        <v>6716</v>
      </c>
      <c r="BC1022">
        <v>2026</v>
      </c>
      <c r="BD1022">
        <v>10</v>
      </c>
      <c r="BE1022">
        <v>16</v>
      </c>
      <c r="BF1022" s="6">
        <f t="shared" si="45"/>
        <v>46311</v>
      </c>
      <c r="BG1022">
        <f t="shared" si="46"/>
        <v>0.66666666666424135</v>
      </c>
      <c r="BH1022" t="str">
        <f t="shared" si="47"/>
        <v>COMPLY</v>
      </c>
      <c r="BI1022" t="str">
        <f>VLOOKUP(H1022,Sheet2!$A$1:$B$270,2,FALSE)</f>
        <v>MOJOKERTO</v>
      </c>
    </row>
    <row r="1023" spans="1:61">
      <c r="A1023">
        <v>1022</v>
      </c>
      <c r="B1023">
        <v>1002635845</v>
      </c>
      <c r="C1023">
        <v>3</v>
      </c>
      <c r="D1023" t="s">
        <v>42</v>
      </c>
      <c r="E1023">
        <v>5</v>
      </c>
      <c r="F1023" t="s">
        <v>232</v>
      </c>
      <c r="G1023" t="s">
        <v>103</v>
      </c>
      <c r="H1023" t="s">
        <v>293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46308.77888888889</v>
      </c>
      <c r="P1023" s="57">
        <v>46310.994699074072</v>
      </c>
      <c r="Q1023">
        <v>69409723</v>
      </c>
      <c r="S1023">
        <v>152319208404</v>
      </c>
      <c r="T1023" t="s">
        <v>6712</v>
      </c>
      <c r="U1023" t="s">
        <v>6713</v>
      </c>
      <c r="V1023" t="s">
        <v>6717</v>
      </c>
      <c r="Z1023">
        <v>112.33935580000001</v>
      </c>
      <c r="AA1023">
        <v>-7.5193956999999996</v>
      </c>
      <c r="AB1023" t="s">
        <v>6718</v>
      </c>
      <c r="AC1023" t="s">
        <v>229</v>
      </c>
      <c r="AL1023" t="s">
        <v>217</v>
      </c>
      <c r="AM1023" t="s">
        <v>6719</v>
      </c>
      <c r="AN1023" t="s">
        <v>6</v>
      </c>
      <c r="AO1023" t="s">
        <v>6720</v>
      </c>
      <c r="AP1023" s="57">
        <v>46310.333333333336</v>
      </c>
      <c r="AR1023" t="s">
        <v>218</v>
      </c>
      <c r="AS1023" t="s">
        <v>103</v>
      </c>
      <c r="AT1023" t="s">
        <v>220</v>
      </c>
      <c r="AU1023">
        <v>20261015</v>
      </c>
      <c r="AV1023" t="s">
        <v>221</v>
      </c>
      <c r="AW1023" t="s">
        <v>576</v>
      </c>
      <c r="AX1023" t="s">
        <v>222</v>
      </c>
      <c r="BA1023" s="57">
        <v>46310.333333333336</v>
      </c>
      <c r="BB1023" t="s">
        <v>6719</v>
      </c>
      <c r="BC1023">
        <v>2026</v>
      </c>
      <c r="BD1023">
        <v>10</v>
      </c>
      <c r="BE1023">
        <v>15</v>
      </c>
      <c r="BF1023" s="6">
        <f t="shared" si="45"/>
        <v>46310</v>
      </c>
      <c r="BG1023">
        <f t="shared" si="46"/>
        <v>-0.33333333333575865</v>
      </c>
      <c r="BH1023" t="str">
        <f t="shared" si="47"/>
        <v>COMPLY</v>
      </c>
      <c r="BI1023" t="str">
        <f>VLOOKUP(H1023,Sheet2!$A$1:$B$270,2,FALSE)</f>
        <v>MOJOKERTO</v>
      </c>
    </row>
    <row r="1024" spans="1:61">
      <c r="A1024">
        <v>1023</v>
      </c>
      <c r="B1024">
        <v>1002643678</v>
      </c>
      <c r="C1024">
        <v>3</v>
      </c>
      <c r="D1024" t="s">
        <v>42</v>
      </c>
      <c r="E1024">
        <v>5</v>
      </c>
      <c r="F1024" t="s">
        <v>232</v>
      </c>
      <c r="G1024" t="s">
        <v>103</v>
      </c>
      <c r="H1024" t="s">
        <v>293</v>
      </c>
      <c r="I1024" t="s">
        <v>212</v>
      </c>
      <c r="J1024" t="s">
        <v>213</v>
      </c>
      <c r="K1024" t="s">
        <v>149</v>
      </c>
      <c r="M1024" t="s">
        <v>76</v>
      </c>
      <c r="N1024" t="s">
        <v>215</v>
      </c>
      <c r="O1024" s="57">
        <v>46314.637557870374</v>
      </c>
      <c r="P1024" s="57">
        <v>46315.737222222226</v>
      </c>
      <c r="Q1024">
        <v>69413126</v>
      </c>
      <c r="S1024">
        <v>152319209774</v>
      </c>
      <c r="T1024" t="s">
        <v>9708</v>
      </c>
      <c r="U1024" t="s">
        <v>9709</v>
      </c>
      <c r="V1024" t="s">
        <v>9710</v>
      </c>
      <c r="Z1024">
        <v>112.29364320000001</v>
      </c>
      <c r="AA1024">
        <v>-7.5582358000000003</v>
      </c>
      <c r="AB1024" t="s">
        <v>9711</v>
      </c>
      <c r="AC1024" t="s">
        <v>229</v>
      </c>
      <c r="AL1024" t="s">
        <v>217</v>
      </c>
      <c r="AM1024" t="s">
        <v>9712</v>
      </c>
      <c r="AN1024" t="s">
        <v>6</v>
      </c>
      <c r="AO1024" t="s">
        <v>9539</v>
      </c>
      <c r="AP1024" s="57">
        <v>46316.333333333336</v>
      </c>
      <c r="AR1024" t="s">
        <v>218</v>
      </c>
      <c r="AS1024" t="s">
        <v>103</v>
      </c>
      <c r="AT1024" t="s">
        <v>230</v>
      </c>
      <c r="AU1024">
        <v>20261020</v>
      </c>
      <c r="AV1024" t="s">
        <v>221</v>
      </c>
      <c r="AW1024" t="s">
        <v>540</v>
      </c>
      <c r="AX1024" t="s">
        <v>222</v>
      </c>
      <c r="BA1024" s="57">
        <v>46316.333333333336</v>
      </c>
      <c r="BB1024" t="s">
        <v>9712</v>
      </c>
      <c r="BC1024">
        <v>2026</v>
      </c>
      <c r="BD1024">
        <v>10</v>
      </c>
      <c r="BE1024">
        <v>20</v>
      </c>
      <c r="BF1024" s="6">
        <f t="shared" si="45"/>
        <v>46315</v>
      </c>
      <c r="BG1024">
        <f t="shared" si="46"/>
        <v>-1.3333333333357587</v>
      </c>
      <c r="BH1024" t="str">
        <f t="shared" si="47"/>
        <v>COMPLY</v>
      </c>
      <c r="BI1024" t="str">
        <f>VLOOKUP(H1024,Sheet2!$A$1:$B$270,2,FALSE)</f>
        <v>MOJOKERTO</v>
      </c>
    </row>
    <row r="1025" spans="1:61">
      <c r="A1025">
        <v>1024</v>
      </c>
      <c r="B1025">
        <v>1002637061</v>
      </c>
      <c r="C1025">
        <v>3</v>
      </c>
      <c r="D1025" t="s">
        <v>42</v>
      </c>
      <c r="E1025">
        <v>5</v>
      </c>
      <c r="F1025" t="s">
        <v>232</v>
      </c>
      <c r="G1025" t="s">
        <v>103</v>
      </c>
      <c r="H1025" t="s">
        <v>293</v>
      </c>
      <c r="I1025" t="s">
        <v>212</v>
      </c>
      <c r="J1025" t="s">
        <v>213</v>
      </c>
      <c r="K1025" t="s">
        <v>149</v>
      </c>
      <c r="M1025" t="s">
        <v>1918</v>
      </c>
      <c r="N1025" t="s">
        <v>215</v>
      </c>
      <c r="O1025" s="57">
        <v>46309.62704861111</v>
      </c>
      <c r="P1025" s="57">
        <v>46310.355740740742</v>
      </c>
      <c r="Q1025">
        <v>69410224</v>
      </c>
      <c r="S1025">
        <v>152319208568</v>
      </c>
      <c r="T1025" t="s">
        <v>7070</v>
      </c>
      <c r="U1025" t="s">
        <v>7071</v>
      </c>
      <c r="V1025" t="s">
        <v>7072</v>
      </c>
      <c r="Z1025">
        <v>112.33534469999999</v>
      </c>
      <c r="AA1025">
        <v>-7.5589029999999999</v>
      </c>
      <c r="AB1025" t="s">
        <v>7073</v>
      </c>
      <c r="AC1025" t="s">
        <v>229</v>
      </c>
      <c r="AL1025" t="s">
        <v>217</v>
      </c>
      <c r="AM1025" t="s">
        <v>7007</v>
      </c>
      <c r="AN1025" t="s">
        <v>6</v>
      </c>
      <c r="AO1025" t="s">
        <v>7074</v>
      </c>
      <c r="AP1025" s="57">
        <v>46310.625</v>
      </c>
      <c r="AQ1025" t="s">
        <v>838</v>
      </c>
      <c r="AR1025" t="s">
        <v>12</v>
      </c>
      <c r="AS1025" t="s">
        <v>103</v>
      </c>
      <c r="AT1025" t="s">
        <v>230</v>
      </c>
      <c r="AV1025" t="s">
        <v>1626</v>
      </c>
      <c r="AW1025" t="s">
        <v>829</v>
      </c>
      <c r="AX1025" t="s">
        <v>222</v>
      </c>
      <c r="BA1025" s="57">
        <v>46310.625</v>
      </c>
      <c r="BB1025" t="s">
        <v>7007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MOJOKERTO</v>
      </c>
    </row>
    <row r="1026" spans="1:61">
      <c r="A1026">
        <v>1025</v>
      </c>
      <c r="B1026">
        <v>1002625962</v>
      </c>
      <c r="C1026">
        <v>3</v>
      </c>
      <c r="D1026" t="s">
        <v>42</v>
      </c>
      <c r="E1026">
        <v>5</v>
      </c>
      <c r="F1026" t="s">
        <v>232</v>
      </c>
      <c r="G1026" t="s">
        <v>103</v>
      </c>
      <c r="H1026" t="s">
        <v>399</v>
      </c>
      <c r="I1026" t="s">
        <v>212</v>
      </c>
      <c r="J1026" t="s">
        <v>213</v>
      </c>
      <c r="K1026" t="s">
        <v>149</v>
      </c>
      <c r="L1026" t="s">
        <v>214</v>
      </c>
      <c r="M1026" t="s">
        <v>1400</v>
      </c>
      <c r="N1026" t="s">
        <v>215</v>
      </c>
      <c r="O1026" s="57">
        <v>46302.5156712963</v>
      </c>
      <c r="P1026" s="57">
        <v>46307.489976851852</v>
      </c>
      <c r="Q1026">
        <v>69405766</v>
      </c>
      <c r="S1026">
        <v>152322205098</v>
      </c>
      <c r="T1026" t="s">
        <v>4089</v>
      </c>
      <c r="U1026" t="s">
        <v>4090</v>
      </c>
      <c r="V1026" t="s">
        <v>4091</v>
      </c>
      <c r="Z1026">
        <v>112.272306</v>
      </c>
      <c r="AA1026">
        <v>-7.69</v>
      </c>
      <c r="AB1026" t="s">
        <v>4092</v>
      </c>
      <c r="AC1026" t="s">
        <v>235</v>
      </c>
      <c r="AL1026" t="s">
        <v>217</v>
      </c>
      <c r="AM1026" t="s">
        <v>3802</v>
      </c>
      <c r="AN1026" t="s">
        <v>6</v>
      </c>
      <c r="AO1026" s="57">
        <v>46213.517812500002</v>
      </c>
      <c r="AP1026" s="57">
        <v>46303.458333333336</v>
      </c>
      <c r="AQ1026" t="s">
        <v>841</v>
      </c>
      <c r="AR1026" t="s">
        <v>14</v>
      </c>
      <c r="AS1026" t="s">
        <v>103</v>
      </c>
      <c r="AT1026" t="s">
        <v>230</v>
      </c>
      <c r="AV1026" t="s">
        <v>6145</v>
      </c>
      <c r="AW1026" t="s">
        <v>880</v>
      </c>
      <c r="AX1026" t="s">
        <v>222</v>
      </c>
      <c r="BA1026" s="57">
        <v>46303.458333333336</v>
      </c>
      <c r="BB1026" t="s">
        <v>3802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MOJOKERTO</v>
      </c>
    </row>
    <row r="1027" spans="1:61">
      <c r="A1027">
        <v>1026</v>
      </c>
      <c r="B1027">
        <v>1002630361</v>
      </c>
      <c r="C1027">
        <v>3</v>
      </c>
      <c r="D1027" t="s">
        <v>42</v>
      </c>
      <c r="E1027">
        <v>5</v>
      </c>
      <c r="F1027" t="s">
        <v>232</v>
      </c>
      <c r="G1027" t="s">
        <v>103</v>
      </c>
      <c r="H1027" t="s">
        <v>399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46304.685763888891</v>
      </c>
      <c r="P1027" s="57">
        <v>46305.529826388891</v>
      </c>
      <c r="Q1027">
        <v>69407588</v>
      </c>
      <c r="S1027">
        <v>152322205107</v>
      </c>
      <c r="T1027" t="s">
        <v>5313</v>
      </c>
      <c r="U1027" t="s">
        <v>5314</v>
      </c>
      <c r="V1027" t="s">
        <v>5315</v>
      </c>
      <c r="Z1027">
        <v>112.26580439999999</v>
      </c>
      <c r="AA1027">
        <v>-7.6995317999999999</v>
      </c>
      <c r="AB1027" t="s">
        <v>5316</v>
      </c>
      <c r="AC1027" t="s">
        <v>229</v>
      </c>
      <c r="AL1027" t="s">
        <v>217</v>
      </c>
      <c r="AM1027" t="s">
        <v>5317</v>
      </c>
      <c r="AN1027" t="s">
        <v>6</v>
      </c>
      <c r="AO1027" s="57">
        <v>46275.725983796299</v>
      </c>
      <c r="AP1027" s="57">
        <v>46306.333333333336</v>
      </c>
      <c r="AR1027" t="s">
        <v>218</v>
      </c>
      <c r="AS1027" t="s">
        <v>103</v>
      </c>
      <c r="AT1027" t="s">
        <v>230</v>
      </c>
      <c r="AU1027">
        <v>20261010</v>
      </c>
      <c r="AV1027" t="s">
        <v>221</v>
      </c>
      <c r="AW1027" t="s">
        <v>541</v>
      </c>
      <c r="AX1027" t="s">
        <v>222</v>
      </c>
      <c r="BA1027" s="57">
        <v>46306.333333333336</v>
      </c>
      <c r="BB1027" t="s">
        <v>5317</v>
      </c>
      <c r="BC1027">
        <v>2026</v>
      </c>
      <c r="BD1027">
        <v>10</v>
      </c>
      <c r="BE1027">
        <v>10</v>
      </c>
      <c r="BF1027" s="6">
        <f t="shared" si="48"/>
        <v>46305</v>
      </c>
      <c r="BG1027">
        <f t="shared" si="49"/>
        <v>-1.3333333333357587</v>
      </c>
      <c r="BH1027" t="str">
        <f t="shared" si="50"/>
        <v>COMPLY</v>
      </c>
      <c r="BI1027" t="str">
        <f>VLOOKUP(H1027,Sheet2!$A$1:$B$270,2,FALSE)</f>
        <v>MOJOKERTO</v>
      </c>
    </row>
    <row r="1028" spans="1:61">
      <c r="A1028">
        <v>1027</v>
      </c>
      <c r="B1028">
        <v>1002632672</v>
      </c>
      <c r="C1028">
        <v>3</v>
      </c>
      <c r="D1028" t="s">
        <v>42</v>
      </c>
      <c r="E1028">
        <v>5</v>
      </c>
      <c r="F1028" t="s">
        <v>232</v>
      </c>
      <c r="G1028" t="s">
        <v>103</v>
      </c>
      <c r="H1028" t="s">
        <v>399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46307.489976851852</v>
      </c>
      <c r="P1028" s="57">
        <v>46307.603993055556</v>
      </c>
      <c r="Q1028">
        <v>69405766</v>
      </c>
      <c r="S1028">
        <v>152322205116</v>
      </c>
      <c r="T1028" t="s">
        <v>4089</v>
      </c>
      <c r="U1028" t="s">
        <v>6142</v>
      </c>
      <c r="V1028" t="s">
        <v>6143</v>
      </c>
      <c r="Z1028">
        <v>112.2722</v>
      </c>
      <c r="AA1028">
        <v>-7.6902999999999997</v>
      </c>
      <c r="AB1028" t="s">
        <v>4092</v>
      </c>
      <c r="AC1028" t="s">
        <v>229</v>
      </c>
      <c r="AL1028" t="s">
        <v>217</v>
      </c>
      <c r="AM1028" t="s">
        <v>6144</v>
      </c>
      <c r="AN1028" t="s">
        <v>6</v>
      </c>
      <c r="AO1028" s="57">
        <v>46366.517546296294</v>
      </c>
      <c r="AR1028" t="s">
        <v>218</v>
      </c>
      <c r="AS1028" t="s">
        <v>103</v>
      </c>
      <c r="AT1028" t="s">
        <v>230</v>
      </c>
      <c r="AU1028">
        <v>20261012</v>
      </c>
      <c r="AV1028" t="s">
        <v>221</v>
      </c>
      <c r="AW1028" t="s">
        <v>1984</v>
      </c>
      <c r="AX1028" t="s">
        <v>222</v>
      </c>
      <c r="BA1028" s="57">
        <v>46307.291666666664</v>
      </c>
      <c r="BB1028" t="s">
        <v>6144</v>
      </c>
      <c r="BC1028">
        <v>2026</v>
      </c>
      <c r="BD1028">
        <v>10</v>
      </c>
      <c r="BE1028">
        <v>12</v>
      </c>
      <c r="BF1028" s="6">
        <f t="shared" si="48"/>
        <v>46307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MOJOKERTO</v>
      </c>
    </row>
    <row r="1029" spans="1:61">
      <c r="A1029">
        <v>1028</v>
      </c>
      <c r="B1029">
        <v>1002636362</v>
      </c>
      <c r="C1029">
        <v>3</v>
      </c>
      <c r="D1029" t="s">
        <v>42</v>
      </c>
      <c r="E1029">
        <v>5</v>
      </c>
      <c r="F1029" t="s">
        <v>232</v>
      </c>
      <c r="G1029" t="s">
        <v>103</v>
      </c>
      <c r="H1029" t="s">
        <v>399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46309.442743055559</v>
      </c>
      <c r="P1029" s="57">
        <v>46310.473969907405</v>
      </c>
      <c r="Q1029">
        <v>69409933</v>
      </c>
      <c r="S1029">
        <v>152322205117</v>
      </c>
      <c r="T1029" t="s">
        <v>7075</v>
      </c>
      <c r="U1029" t="s">
        <v>7076</v>
      </c>
      <c r="V1029" t="s">
        <v>7077</v>
      </c>
      <c r="Z1029">
        <v>112.2087313</v>
      </c>
      <c r="AA1029">
        <v>-7.6607469999999998</v>
      </c>
      <c r="AB1029" t="s">
        <v>7078</v>
      </c>
      <c r="AC1029" t="s">
        <v>229</v>
      </c>
      <c r="AL1029" t="s">
        <v>217</v>
      </c>
      <c r="AM1029" t="s">
        <v>7079</v>
      </c>
      <c r="AN1029" t="s">
        <v>6</v>
      </c>
      <c r="AO1029" t="s">
        <v>6866</v>
      </c>
      <c r="AP1029" s="57">
        <v>46310.333333333336</v>
      </c>
      <c r="AR1029" t="s">
        <v>218</v>
      </c>
      <c r="AS1029" t="s">
        <v>103</v>
      </c>
      <c r="AT1029" t="s">
        <v>230</v>
      </c>
      <c r="AU1029">
        <v>20261015</v>
      </c>
      <c r="AV1029" t="s">
        <v>221</v>
      </c>
      <c r="AW1029" t="s">
        <v>1830</v>
      </c>
      <c r="AX1029" t="s">
        <v>222</v>
      </c>
      <c r="BA1029" s="57">
        <v>46310.333333333336</v>
      </c>
      <c r="BB1029" t="s">
        <v>7079</v>
      </c>
      <c r="BC1029">
        <v>2026</v>
      </c>
      <c r="BD1029">
        <v>10</v>
      </c>
      <c r="BE1029">
        <v>15</v>
      </c>
      <c r="BF1029" s="6">
        <f t="shared" si="48"/>
        <v>46310</v>
      </c>
      <c r="BG1029">
        <f t="shared" si="49"/>
        <v>-0.33333333333575865</v>
      </c>
      <c r="BH1029" t="str">
        <f t="shared" si="50"/>
        <v>COMPLY</v>
      </c>
      <c r="BI1029" t="str">
        <f>VLOOKUP(H1029,Sheet2!$A$1:$B$270,2,FALSE)</f>
        <v>MOJOKERTO</v>
      </c>
    </row>
    <row r="1030" spans="1:61">
      <c r="A1030">
        <v>1029</v>
      </c>
      <c r="B1030">
        <v>1002625084</v>
      </c>
      <c r="C1030">
        <v>3</v>
      </c>
      <c r="D1030" t="s">
        <v>42</v>
      </c>
      <c r="E1030">
        <v>5</v>
      </c>
      <c r="F1030" t="s">
        <v>232</v>
      </c>
      <c r="G1030" t="s">
        <v>103</v>
      </c>
      <c r="H1030" t="s">
        <v>361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46301.713541666664</v>
      </c>
      <c r="P1030" s="57">
        <v>46301.799409722225</v>
      </c>
      <c r="Q1030">
        <v>69404770</v>
      </c>
      <c r="S1030">
        <v>152333218089</v>
      </c>
      <c r="T1030" t="s">
        <v>3397</v>
      </c>
      <c r="U1030" t="s">
        <v>3406</v>
      </c>
      <c r="V1030" t="s">
        <v>3407</v>
      </c>
      <c r="Z1030">
        <v>112.2278</v>
      </c>
      <c r="AA1030">
        <v>-7.4635999999999996</v>
      </c>
      <c r="AB1030" t="s">
        <v>3400</v>
      </c>
      <c r="AC1030" t="s">
        <v>216</v>
      </c>
      <c r="AL1030" t="s">
        <v>217</v>
      </c>
      <c r="AM1030" t="s">
        <v>3408</v>
      </c>
      <c r="AN1030" t="s">
        <v>6</v>
      </c>
      <c r="AO1030" s="57">
        <v>46183.725902777776</v>
      </c>
      <c r="AR1030" t="s">
        <v>218</v>
      </c>
      <c r="AS1030" t="s">
        <v>103</v>
      </c>
      <c r="AT1030" t="s">
        <v>342</v>
      </c>
      <c r="AU1030">
        <v>20261006</v>
      </c>
      <c r="AV1030" t="s">
        <v>221</v>
      </c>
      <c r="AW1030" t="s">
        <v>1570</v>
      </c>
      <c r="AX1030" t="s">
        <v>222</v>
      </c>
      <c r="BA1030" s="57">
        <v>46301.291666666664</v>
      </c>
      <c r="BB1030" t="s">
        <v>3408</v>
      </c>
      <c r="BC1030">
        <v>2026</v>
      </c>
      <c r="BD1030">
        <v>10</v>
      </c>
      <c r="BE1030">
        <v>6</v>
      </c>
      <c r="BF1030" s="6">
        <f t="shared" si="48"/>
        <v>46301</v>
      </c>
      <c r="BG1030">
        <f t="shared" si="49"/>
        <v>-0.29166666666424135</v>
      </c>
      <c r="BH1030" t="str">
        <f t="shared" si="50"/>
        <v>COMPLY</v>
      </c>
      <c r="BI1030" t="str">
        <f>VLOOKUP(H1030,Sheet2!$A$1:$B$270,2,FALSE)</f>
        <v>MOJOKERTO</v>
      </c>
    </row>
    <row r="1031" spans="1:61">
      <c r="A1031">
        <v>1030</v>
      </c>
      <c r="B1031">
        <v>1002632893</v>
      </c>
      <c r="C1031">
        <v>3</v>
      </c>
      <c r="D1031" t="s">
        <v>42</v>
      </c>
      <c r="E1031">
        <v>5</v>
      </c>
      <c r="F1031" t="s">
        <v>232</v>
      </c>
      <c r="G1031" t="s">
        <v>103</v>
      </c>
      <c r="H1031" t="s">
        <v>361</v>
      </c>
      <c r="I1031" t="s">
        <v>212</v>
      </c>
      <c r="J1031" t="s">
        <v>213</v>
      </c>
      <c r="K1031" t="s">
        <v>149</v>
      </c>
      <c r="M1031" t="s">
        <v>76</v>
      </c>
      <c r="N1031" t="s">
        <v>215</v>
      </c>
      <c r="O1031" s="57">
        <v>46307.554988425924</v>
      </c>
      <c r="P1031" s="57">
        <v>46307.861666666664</v>
      </c>
      <c r="Q1031">
        <v>69408647</v>
      </c>
      <c r="S1031">
        <v>152333218616</v>
      </c>
      <c r="T1031" t="s">
        <v>6146</v>
      </c>
      <c r="U1031" t="s">
        <v>6147</v>
      </c>
      <c r="V1031" t="s">
        <v>6148</v>
      </c>
      <c r="Z1031">
        <v>112.2500142</v>
      </c>
      <c r="AA1031">
        <v>-7.4453601000000003</v>
      </c>
      <c r="AB1031" t="s">
        <v>6149</v>
      </c>
      <c r="AC1031" t="s">
        <v>229</v>
      </c>
      <c r="AL1031" t="s">
        <v>217</v>
      </c>
      <c r="AM1031" t="s">
        <v>6150</v>
      </c>
      <c r="AN1031" t="s">
        <v>6</v>
      </c>
      <c r="AO1031" s="57">
        <v>46366.55909722222</v>
      </c>
      <c r="AP1031" s="57">
        <v>46308.458333333336</v>
      </c>
      <c r="AR1031" t="s">
        <v>218</v>
      </c>
      <c r="AS1031" t="s">
        <v>103</v>
      </c>
      <c r="AT1031" t="s">
        <v>230</v>
      </c>
      <c r="AU1031">
        <v>20261012</v>
      </c>
      <c r="AV1031" t="s">
        <v>221</v>
      </c>
      <c r="AW1031" t="s">
        <v>539</v>
      </c>
      <c r="AX1031" t="s">
        <v>222</v>
      </c>
      <c r="BA1031" s="57">
        <v>46308.458333333336</v>
      </c>
      <c r="BB1031" t="s">
        <v>6150</v>
      </c>
      <c r="BC1031">
        <v>2026</v>
      </c>
      <c r="BD1031">
        <v>10</v>
      </c>
      <c r="BE1031">
        <v>12</v>
      </c>
      <c r="BF1031" s="6">
        <f t="shared" si="48"/>
        <v>46307</v>
      </c>
      <c r="BG1031">
        <f t="shared" si="49"/>
        <v>-1.4583333333357587</v>
      </c>
      <c r="BH1031" t="str">
        <f t="shared" si="50"/>
        <v>COMPLY</v>
      </c>
      <c r="BI1031" t="str">
        <f>VLOOKUP(H1031,Sheet2!$A$1:$B$270,2,FALSE)</f>
        <v>MOJOKERTO</v>
      </c>
    </row>
    <row r="1032" spans="1:61">
      <c r="A1032">
        <v>1031</v>
      </c>
      <c r="B1032">
        <v>1002639692</v>
      </c>
      <c r="C1032">
        <v>3</v>
      </c>
      <c r="D1032" t="s">
        <v>42</v>
      </c>
      <c r="E1032">
        <v>5</v>
      </c>
      <c r="F1032" t="s">
        <v>232</v>
      </c>
      <c r="G1032" t="s">
        <v>103</v>
      </c>
      <c r="H1032" t="s">
        <v>361</v>
      </c>
      <c r="I1032" t="s">
        <v>212</v>
      </c>
      <c r="J1032" t="s">
        <v>213</v>
      </c>
      <c r="K1032" t="s">
        <v>149</v>
      </c>
      <c r="M1032" t="s">
        <v>76</v>
      </c>
      <c r="N1032" t="s">
        <v>215</v>
      </c>
      <c r="O1032" s="57">
        <v>46311.432592592595</v>
      </c>
      <c r="P1032" s="57">
        <v>46311.734050925923</v>
      </c>
      <c r="Q1032">
        <v>69411252</v>
      </c>
      <c r="S1032">
        <v>152333218270</v>
      </c>
      <c r="T1032" t="s">
        <v>8721</v>
      </c>
      <c r="U1032" t="s">
        <v>8722</v>
      </c>
      <c r="V1032" t="s">
        <v>8723</v>
      </c>
      <c r="Z1032">
        <v>112.2201247</v>
      </c>
      <c r="AA1032">
        <v>-7.4077548999999996</v>
      </c>
      <c r="AB1032" t="s">
        <v>8724</v>
      </c>
      <c r="AC1032" t="s">
        <v>229</v>
      </c>
      <c r="AL1032" t="s">
        <v>217</v>
      </c>
      <c r="AM1032" t="s">
        <v>8725</v>
      </c>
      <c r="AN1032" t="s">
        <v>6</v>
      </c>
      <c r="AO1032" t="s">
        <v>8209</v>
      </c>
      <c r="AP1032" s="57">
        <v>46312.333333333336</v>
      </c>
      <c r="AR1032" t="s">
        <v>218</v>
      </c>
      <c r="AS1032" t="s">
        <v>103</v>
      </c>
      <c r="AT1032" t="s">
        <v>342</v>
      </c>
      <c r="AU1032">
        <v>20261016</v>
      </c>
      <c r="AV1032" t="s">
        <v>221</v>
      </c>
      <c r="AW1032" t="s">
        <v>540</v>
      </c>
      <c r="AX1032" t="s">
        <v>222</v>
      </c>
      <c r="BA1032" s="57">
        <v>46312.333333333336</v>
      </c>
      <c r="BB1032" t="s">
        <v>8725</v>
      </c>
      <c r="BC1032">
        <v>2026</v>
      </c>
      <c r="BD1032">
        <v>10</v>
      </c>
      <c r="BE1032">
        <v>16</v>
      </c>
      <c r="BF1032" s="6">
        <f t="shared" si="48"/>
        <v>46311</v>
      </c>
      <c r="BG1032">
        <f t="shared" si="49"/>
        <v>-1.3333333333357587</v>
      </c>
      <c r="BH1032" t="str">
        <f t="shared" si="50"/>
        <v>COMPLY</v>
      </c>
      <c r="BI1032" t="str">
        <f>VLOOKUP(H1032,Sheet2!$A$1:$B$270,2,FALSE)</f>
        <v>MOJOKERTO</v>
      </c>
    </row>
    <row r="1033" spans="1:61">
      <c r="A1033">
        <v>1032</v>
      </c>
      <c r="B1033">
        <v>1002641746</v>
      </c>
      <c r="C1033">
        <v>3</v>
      </c>
      <c r="D1033" t="s">
        <v>42</v>
      </c>
      <c r="E1033">
        <v>5</v>
      </c>
      <c r="F1033" t="s">
        <v>232</v>
      </c>
      <c r="G1033" t="s">
        <v>103</v>
      </c>
      <c r="H1033" t="s">
        <v>361</v>
      </c>
      <c r="I1033" t="s">
        <v>212</v>
      </c>
      <c r="J1033" t="s">
        <v>213</v>
      </c>
      <c r="K1033" t="s">
        <v>149</v>
      </c>
      <c r="M1033" t="s">
        <v>76</v>
      </c>
      <c r="N1033" t="s">
        <v>215</v>
      </c>
      <c r="O1033" s="57">
        <v>46313.370011574072</v>
      </c>
      <c r="P1033" s="57">
        <v>46314.558252314811</v>
      </c>
      <c r="Q1033">
        <v>69412272</v>
      </c>
      <c r="S1033">
        <v>152333218273</v>
      </c>
      <c r="T1033" t="s">
        <v>8726</v>
      </c>
      <c r="U1033" t="s">
        <v>8727</v>
      </c>
      <c r="V1033" t="s">
        <v>8728</v>
      </c>
      <c r="Z1033">
        <v>112.23798840000001</v>
      </c>
      <c r="AA1033">
        <v>-7.5384528</v>
      </c>
      <c r="AB1033" t="s">
        <v>8729</v>
      </c>
      <c r="AC1033" t="s">
        <v>229</v>
      </c>
      <c r="AL1033" t="s">
        <v>217</v>
      </c>
      <c r="AM1033" t="s">
        <v>8730</v>
      </c>
      <c r="AN1033" t="s">
        <v>6</v>
      </c>
      <c r="AO1033" t="s">
        <v>8731</v>
      </c>
      <c r="AP1033" s="57">
        <v>46315.333333333336</v>
      </c>
      <c r="AR1033" t="s">
        <v>218</v>
      </c>
      <c r="AS1033" t="s">
        <v>103</v>
      </c>
      <c r="AT1033" t="s">
        <v>230</v>
      </c>
      <c r="AU1033">
        <v>20261019</v>
      </c>
      <c r="AV1033" t="s">
        <v>221</v>
      </c>
      <c r="AW1033" t="s">
        <v>1984</v>
      </c>
      <c r="AX1033" t="s">
        <v>222</v>
      </c>
      <c r="BA1033" s="57">
        <v>46315.333333333336</v>
      </c>
      <c r="BB1033" t="s">
        <v>8730</v>
      </c>
      <c r="BC1033">
        <v>2026</v>
      </c>
      <c r="BD1033">
        <v>10</v>
      </c>
      <c r="BE1033">
        <v>19</v>
      </c>
      <c r="BF1033" s="6">
        <f t="shared" si="48"/>
        <v>46314</v>
      </c>
      <c r="BG1033">
        <f t="shared" si="49"/>
        <v>-1.3333333333357587</v>
      </c>
      <c r="BH1033" t="str">
        <f t="shared" si="50"/>
        <v>COMPLY</v>
      </c>
      <c r="BI1033" t="str">
        <f>VLOOKUP(H1033,Sheet2!$A$1:$B$270,2,FALSE)</f>
        <v>MOJOKERTO</v>
      </c>
    </row>
    <row r="1034" spans="1:61">
      <c r="A1034">
        <v>1033</v>
      </c>
      <c r="B1034">
        <v>1002633296</v>
      </c>
      <c r="C1034">
        <v>3</v>
      </c>
      <c r="D1034" t="s">
        <v>42</v>
      </c>
      <c r="E1034">
        <v>5</v>
      </c>
      <c r="F1034" t="s">
        <v>232</v>
      </c>
      <c r="G1034" t="s">
        <v>105</v>
      </c>
      <c r="H1034" t="s">
        <v>368</v>
      </c>
      <c r="I1034" t="s">
        <v>212</v>
      </c>
      <c r="J1034" t="s">
        <v>213</v>
      </c>
      <c r="K1034" t="s">
        <v>149</v>
      </c>
      <c r="M1034" t="s">
        <v>76</v>
      </c>
      <c r="N1034" t="s">
        <v>215</v>
      </c>
      <c r="O1034" s="57">
        <v>46307.627662037034</v>
      </c>
      <c r="P1034" s="57">
        <v>46307.745196759257</v>
      </c>
      <c r="Q1034">
        <v>69408792</v>
      </c>
      <c r="S1034">
        <v>152329215910</v>
      </c>
      <c r="T1034" t="s">
        <v>6151</v>
      </c>
      <c r="U1034" t="s">
        <v>6152</v>
      </c>
      <c r="V1034" t="s">
        <v>6153</v>
      </c>
      <c r="Z1034">
        <v>112.500576669691</v>
      </c>
      <c r="AA1034">
        <v>-7.6171210702727103</v>
      </c>
      <c r="AB1034" t="s">
        <v>6154</v>
      </c>
      <c r="AC1034" t="s">
        <v>229</v>
      </c>
      <c r="AL1034" t="s">
        <v>217</v>
      </c>
      <c r="AM1034" t="s">
        <v>6120</v>
      </c>
      <c r="AN1034" t="s">
        <v>6</v>
      </c>
      <c r="AO1034" s="57">
        <v>46366.642951388887</v>
      </c>
      <c r="AP1034" s="57">
        <v>46308.625</v>
      </c>
      <c r="AR1034" t="s">
        <v>218</v>
      </c>
      <c r="AS1034" t="s">
        <v>105</v>
      </c>
      <c r="AT1034" t="s">
        <v>220</v>
      </c>
      <c r="AU1034">
        <v>20261012</v>
      </c>
      <c r="AV1034" t="s">
        <v>221</v>
      </c>
      <c r="AW1034" t="s">
        <v>576</v>
      </c>
      <c r="AX1034" t="s">
        <v>222</v>
      </c>
      <c r="BA1034" s="57">
        <v>46308.625</v>
      </c>
      <c r="BB1034" t="s">
        <v>6120</v>
      </c>
      <c r="BC1034">
        <v>2026</v>
      </c>
      <c r="BD1034">
        <v>10</v>
      </c>
      <c r="BE1034">
        <v>12</v>
      </c>
      <c r="BF1034" s="6">
        <f t="shared" si="48"/>
        <v>46307</v>
      </c>
      <c r="BG1034">
        <f t="shared" si="49"/>
        <v>-1.625</v>
      </c>
      <c r="BH1034" t="str">
        <f t="shared" si="50"/>
        <v>COMPLY</v>
      </c>
      <c r="BI1034" t="str">
        <f>VLOOKUP(H1034,Sheet2!$A$1:$B$270,2,FALSE)</f>
        <v>MOJOKERTO</v>
      </c>
    </row>
    <row r="1035" spans="1:61">
      <c r="A1035">
        <v>1034</v>
      </c>
      <c r="B1035">
        <v>1002623081</v>
      </c>
      <c r="C1035">
        <v>3</v>
      </c>
      <c r="D1035" t="s">
        <v>42</v>
      </c>
      <c r="E1035">
        <v>5</v>
      </c>
      <c r="F1035" t="s">
        <v>232</v>
      </c>
      <c r="G1035" t="s">
        <v>105</v>
      </c>
      <c r="H1035" t="s">
        <v>292</v>
      </c>
      <c r="I1035" t="s">
        <v>212</v>
      </c>
      <c r="J1035" t="s">
        <v>213</v>
      </c>
      <c r="K1035" t="s">
        <v>149</v>
      </c>
      <c r="M1035" t="s">
        <v>76</v>
      </c>
      <c r="N1035" t="s">
        <v>215</v>
      </c>
      <c r="O1035" s="57">
        <v>46300.679074074076</v>
      </c>
      <c r="P1035" s="57">
        <v>46302.093854166669</v>
      </c>
      <c r="Q1035">
        <v>69404523</v>
      </c>
      <c r="S1035">
        <v>152313206944</v>
      </c>
      <c r="T1035" t="s">
        <v>2787</v>
      </c>
      <c r="U1035" t="s">
        <v>2788</v>
      </c>
      <c r="V1035" t="s">
        <v>3409</v>
      </c>
      <c r="Z1035">
        <v>112.4775321</v>
      </c>
      <c r="AA1035">
        <v>-7.4051733000000004</v>
      </c>
      <c r="AB1035" t="s">
        <v>2789</v>
      </c>
      <c r="AC1035" t="s">
        <v>229</v>
      </c>
      <c r="AL1035" t="s">
        <v>217</v>
      </c>
      <c r="AM1035" t="s">
        <v>3410</v>
      </c>
      <c r="AN1035" t="s">
        <v>6</v>
      </c>
      <c r="AO1035" s="57">
        <v>46152.684560185182</v>
      </c>
      <c r="AP1035" s="57">
        <v>46302.625</v>
      </c>
      <c r="AR1035" t="s">
        <v>218</v>
      </c>
      <c r="AS1035" t="s">
        <v>105</v>
      </c>
      <c r="AT1035" t="s">
        <v>220</v>
      </c>
      <c r="AU1035">
        <v>20261007</v>
      </c>
      <c r="AV1035" t="s">
        <v>221</v>
      </c>
      <c r="AW1035" t="s">
        <v>540</v>
      </c>
      <c r="AX1035" t="s">
        <v>222</v>
      </c>
      <c r="BA1035" s="57">
        <v>46302.625</v>
      </c>
      <c r="BB1035" t="s">
        <v>3410</v>
      </c>
      <c r="BC1035">
        <v>2026</v>
      </c>
      <c r="BD1035">
        <v>10</v>
      </c>
      <c r="BE1035">
        <v>7</v>
      </c>
      <c r="BF1035" s="6">
        <f t="shared" si="48"/>
        <v>46302</v>
      </c>
      <c r="BG1035">
        <f t="shared" si="49"/>
        <v>-0.625</v>
      </c>
      <c r="BH1035" t="str">
        <f t="shared" si="50"/>
        <v>COMPLY</v>
      </c>
      <c r="BI1035" t="str">
        <f>VLOOKUP(H1035,Sheet2!$A$1:$B$270,2,FALSE)</f>
        <v>MOJOKERTO</v>
      </c>
    </row>
    <row r="1036" spans="1:61">
      <c r="A1036">
        <v>1035</v>
      </c>
      <c r="B1036">
        <v>1002638386</v>
      </c>
      <c r="C1036">
        <v>3</v>
      </c>
      <c r="D1036" t="s">
        <v>42</v>
      </c>
      <c r="E1036">
        <v>5</v>
      </c>
      <c r="F1036" t="s">
        <v>232</v>
      </c>
      <c r="G1036" t="s">
        <v>105</v>
      </c>
      <c r="H1036" t="s">
        <v>292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46310.538657407407</v>
      </c>
      <c r="P1036" s="57">
        <v>46310.752013888887</v>
      </c>
      <c r="Q1036">
        <v>69410778</v>
      </c>
      <c r="S1036">
        <v>152313207128</v>
      </c>
      <c r="T1036" t="s">
        <v>7674</v>
      </c>
      <c r="U1036" t="s">
        <v>7675</v>
      </c>
      <c r="V1036" t="s">
        <v>7676</v>
      </c>
      <c r="Z1036">
        <v>112.45342429999999</v>
      </c>
      <c r="AA1036">
        <v>-7.4023735000000004</v>
      </c>
      <c r="AB1036" t="s">
        <v>7677</v>
      </c>
      <c r="AC1036" t="s">
        <v>216</v>
      </c>
      <c r="AL1036" t="s">
        <v>217</v>
      </c>
      <c r="AM1036" t="s">
        <v>7678</v>
      </c>
      <c r="AN1036" t="s">
        <v>6</v>
      </c>
      <c r="AO1036" t="s">
        <v>7509</v>
      </c>
      <c r="AP1036" s="57">
        <v>46311.458333333336</v>
      </c>
      <c r="AR1036" t="s">
        <v>218</v>
      </c>
      <c r="AS1036" t="s">
        <v>105</v>
      </c>
      <c r="AT1036" t="s">
        <v>230</v>
      </c>
      <c r="AU1036">
        <v>20261015</v>
      </c>
      <c r="AV1036" t="s">
        <v>221</v>
      </c>
      <c r="AW1036" t="s">
        <v>883</v>
      </c>
      <c r="AX1036" t="s">
        <v>222</v>
      </c>
      <c r="BA1036" s="57">
        <v>46311.458333333336</v>
      </c>
      <c r="BB1036" t="s">
        <v>7678</v>
      </c>
      <c r="BC1036">
        <v>2026</v>
      </c>
      <c r="BD1036">
        <v>10</v>
      </c>
      <c r="BE1036">
        <v>15</v>
      </c>
      <c r="BF1036" s="6">
        <f t="shared" si="48"/>
        <v>46310</v>
      </c>
      <c r="BG1036">
        <f t="shared" si="49"/>
        <v>-1.4583333333357587</v>
      </c>
      <c r="BH1036" t="str">
        <f t="shared" si="50"/>
        <v>COMPLY</v>
      </c>
      <c r="BI1036" t="str">
        <f>VLOOKUP(H1036,Sheet2!$A$1:$B$270,2,FALSE)</f>
        <v>MOJOKERTO</v>
      </c>
    </row>
    <row r="1037" spans="1:61">
      <c r="A1037">
        <v>1036</v>
      </c>
      <c r="B1037">
        <v>1002621112</v>
      </c>
      <c r="C1037">
        <v>3</v>
      </c>
      <c r="D1037" t="s">
        <v>42</v>
      </c>
      <c r="E1037">
        <v>5</v>
      </c>
      <c r="F1037" t="s">
        <v>232</v>
      </c>
      <c r="G1037" t="s">
        <v>105</v>
      </c>
      <c r="H1037" t="s">
        <v>432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46298.667754629627</v>
      </c>
      <c r="P1037" s="57">
        <v>46299.536249999997</v>
      </c>
      <c r="Q1037">
        <v>69403702</v>
      </c>
      <c r="S1037">
        <v>152330220813</v>
      </c>
      <c r="T1037" t="s">
        <v>2060</v>
      </c>
      <c r="U1037" t="s">
        <v>2061</v>
      </c>
      <c r="V1037" t="s">
        <v>2062</v>
      </c>
      <c r="Z1037">
        <v>112.5627245</v>
      </c>
      <c r="AA1037">
        <v>-7.5215709999999998</v>
      </c>
      <c r="AB1037" t="s">
        <v>2063</v>
      </c>
      <c r="AC1037" t="s">
        <v>235</v>
      </c>
      <c r="AL1037" t="s">
        <v>217</v>
      </c>
      <c r="AM1037" t="s">
        <v>2064</v>
      </c>
      <c r="AN1037" t="s">
        <v>6</v>
      </c>
      <c r="AO1037" s="57">
        <v>46091.684004629627</v>
      </c>
      <c r="AP1037" s="57">
        <v>46299.625</v>
      </c>
      <c r="AR1037" t="s">
        <v>218</v>
      </c>
      <c r="AS1037" t="s">
        <v>105</v>
      </c>
      <c r="AT1037" t="s">
        <v>230</v>
      </c>
      <c r="AU1037">
        <v>20261004</v>
      </c>
      <c r="AV1037" t="s">
        <v>221</v>
      </c>
      <c r="AW1037" t="s">
        <v>877</v>
      </c>
      <c r="AX1037" t="s">
        <v>222</v>
      </c>
      <c r="BA1037" s="57">
        <v>46299.625</v>
      </c>
      <c r="BB1037" t="s">
        <v>2064</v>
      </c>
      <c r="BC1037">
        <v>2026</v>
      </c>
      <c r="BD1037">
        <v>10</v>
      </c>
      <c r="BE1037">
        <v>4</v>
      </c>
      <c r="BF1037" s="6">
        <f t="shared" si="48"/>
        <v>46299</v>
      </c>
      <c r="BG1037">
        <f t="shared" si="49"/>
        <v>-0.625</v>
      </c>
      <c r="BH1037" t="str">
        <f t="shared" si="50"/>
        <v>COMPLY</v>
      </c>
      <c r="BI1037" t="str">
        <f>VLOOKUP(H1037,Sheet2!$A$1:$B$270,2,FALSE)</f>
        <v>MOJOKERTO</v>
      </c>
    </row>
    <row r="1038" spans="1:61">
      <c r="A1038">
        <v>1037</v>
      </c>
      <c r="B1038">
        <v>1002632263</v>
      </c>
      <c r="C1038">
        <v>3</v>
      </c>
      <c r="D1038" t="s">
        <v>42</v>
      </c>
      <c r="E1038">
        <v>5</v>
      </c>
      <c r="F1038" t="s">
        <v>232</v>
      </c>
      <c r="G1038" t="s">
        <v>105</v>
      </c>
      <c r="H1038" t="s">
        <v>432</v>
      </c>
      <c r="I1038" t="s">
        <v>212</v>
      </c>
      <c r="J1038" t="s">
        <v>213</v>
      </c>
      <c r="K1038" t="s">
        <v>149</v>
      </c>
      <c r="M1038" t="s">
        <v>76</v>
      </c>
      <c r="N1038" t="s">
        <v>215</v>
      </c>
      <c r="O1038" s="57">
        <v>46307.421516203707</v>
      </c>
      <c r="P1038" s="57">
        <v>46307.61582175926</v>
      </c>
      <c r="Q1038">
        <v>69408427</v>
      </c>
      <c r="S1038">
        <v>152330220851</v>
      </c>
      <c r="T1038" t="s">
        <v>6155</v>
      </c>
      <c r="U1038" t="s">
        <v>6156</v>
      </c>
      <c r="V1038" t="s">
        <v>6157</v>
      </c>
      <c r="Z1038">
        <v>112.585166</v>
      </c>
      <c r="AA1038">
        <v>-7.5190168999999996</v>
      </c>
      <c r="AB1038" t="s">
        <v>6158</v>
      </c>
      <c r="AC1038" t="s">
        <v>229</v>
      </c>
      <c r="AL1038" t="s">
        <v>217</v>
      </c>
      <c r="AM1038" t="s">
        <v>6159</v>
      </c>
      <c r="AN1038" t="s">
        <v>6</v>
      </c>
      <c r="AO1038" s="57">
        <v>46366.434120370373</v>
      </c>
      <c r="AP1038" s="57">
        <v>46308.333333333336</v>
      </c>
      <c r="AR1038" t="s">
        <v>218</v>
      </c>
      <c r="AS1038" t="s">
        <v>105</v>
      </c>
      <c r="AT1038" t="s">
        <v>230</v>
      </c>
      <c r="AU1038">
        <v>20261012</v>
      </c>
      <c r="AV1038" t="s">
        <v>221</v>
      </c>
      <c r="AW1038" t="s">
        <v>1516</v>
      </c>
      <c r="AX1038" t="s">
        <v>222</v>
      </c>
      <c r="BA1038" s="57">
        <v>46308.333333333336</v>
      </c>
      <c r="BB1038" t="s">
        <v>6159</v>
      </c>
      <c r="BC1038">
        <v>2026</v>
      </c>
      <c r="BD1038">
        <v>10</v>
      </c>
      <c r="BE1038">
        <v>12</v>
      </c>
      <c r="BF1038" s="6">
        <f t="shared" si="48"/>
        <v>46307</v>
      </c>
      <c r="BG1038">
        <f t="shared" si="49"/>
        <v>-1.3333333333357587</v>
      </c>
      <c r="BH1038" t="str">
        <f t="shared" si="50"/>
        <v>COMPLY</v>
      </c>
      <c r="BI1038" t="str">
        <f>VLOOKUP(H1038,Sheet2!$A$1:$B$270,2,FALSE)</f>
        <v>MOJOKERTO</v>
      </c>
    </row>
    <row r="1039" spans="1:61">
      <c r="A1039">
        <v>1038</v>
      </c>
      <c r="B1039">
        <v>1002637966</v>
      </c>
      <c r="C1039">
        <v>3</v>
      </c>
      <c r="D1039" t="s">
        <v>42</v>
      </c>
      <c r="E1039">
        <v>5</v>
      </c>
      <c r="F1039" t="s">
        <v>232</v>
      </c>
      <c r="G1039" t="s">
        <v>105</v>
      </c>
      <c r="H1039" t="s">
        <v>432</v>
      </c>
      <c r="I1039" t="s">
        <v>212</v>
      </c>
      <c r="J1039" t="s">
        <v>213</v>
      </c>
      <c r="K1039" t="s">
        <v>149</v>
      </c>
      <c r="M1039" t="s">
        <v>76</v>
      </c>
      <c r="N1039" t="s">
        <v>215</v>
      </c>
      <c r="O1039" s="57">
        <v>46310.423761574071</v>
      </c>
      <c r="P1039" s="57">
        <v>46310.995046296295</v>
      </c>
      <c r="Q1039">
        <v>69410583</v>
      </c>
      <c r="S1039">
        <v>152330220974</v>
      </c>
      <c r="T1039" t="s">
        <v>7679</v>
      </c>
      <c r="U1039" t="s">
        <v>7680</v>
      </c>
      <c r="V1039" t="s">
        <v>7681</v>
      </c>
      <c r="Z1039">
        <v>112.57032940000001</v>
      </c>
      <c r="AA1039">
        <v>-7.5240684</v>
      </c>
      <c r="AB1039" t="s">
        <v>7682</v>
      </c>
      <c r="AC1039" t="s">
        <v>229</v>
      </c>
      <c r="AL1039" t="s">
        <v>217</v>
      </c>
      <c r="AM1039" t="s">
        <v>7683</v>
      </c>
      <c r="AN1039" t="s">
        <v>6</v>
      </c>
      <c r="AO1039" t="s">
        <v>7684</v>
      </c>
      <c r="AP1039" s="57">
        <v>46311.625</v>
      </c>
      <c r="AR1039" t="s">
        <v>218</v>
      </c>
      <c r="AS1039" t="s">
        <v>105</v>
      </c>
      <c r="AT1039" t="s">
        <v>230</v>
      </c>
      <c r="AU1039">
        <v>20261015</v>
      </c>
      <c r="AV1039" t="s">
        <v>221</v>
      </c>
      <c r="AW1039" t="s">
        <v>541</v>
      </c>
      <c r="AX1039" t="s">
        <v>222</v>
      </c>
      <c r="BA1039" s="57">
        <v>46311.625</v>
      </c>
      <c r="BB1039" t="s">
        <v>7683</v>
      </c>
      <c r="BC1039">
        <v>2026</v>
      </c>
      <c r="BD1039">
        <v>10</v>
      </c>
      <c r="BE1039">
        <v>15</v>
      </c>
      <c r="BF1039" s="6">
        <f t="shared" si="48"/>
        <v>46310</v>
      </c>
      <c r="BG1039">
        <f t="shared" si="49"/>
        <v>-1.625</v>
      </c>
      <c r="BH1039" t="str">
        <f t="shared" si="50"/>
        <v>COMPLY</v>
      </c>
      <c r="BI1039" t="str">
        <f>VLOOKUP(H1039,Sheet2!$A$1:$B$270,2,FALSE)</f>
        <v>MOJOKERTO</v>
      </c>
    </row>
    <row r="1040" spans="1:61">
      <c r="A1040">
        <v>1039</v>
      </c>
      <c r="B1040">
        <v>1002643319</v>
      </c>
      <c r="C1040">
        <v>3</v>
      </c>
      <c r="D1040" t="s">
        <v>42</v>
      </c>
      <c r="E1040">
        <v>5</v>
      </c>
      <c r="F1040" t="s">
        <v>232</v>
      </c>
      <c r="G1040" t="s">
        <v>105</v>
      </c>
      <c r="H1040" t="s">
        <v>432</v>
      </c>
      <c r="I1040" t="s">
        <v>212</v>
      </c>
      <c r="J1040" t="s">
        <v>213</v>
      </c>
      <c r="K1040" t="s">
        <v>149</v>
      </c>
      <c r="M1040" t="s">
        <v>76</v>
      </c>
      <c r="N1040" t="s">
        <v>215</v>
      </c>
      <c r="O1040" s="57">
        <v>46314.585995370369</v>
      </c>
      <c r="P1040" s="57">
        <v>46315.613599537035</v>
      </c>
      <c r="Q1040">
        <v>69413005</v>
      </c>
      <c r="S1040">
        <v>152330220986</v>
      </c>
      <c r="T1040" t="s">
        <v>9713</v>
      </c>
      <c r="U1040" t="s">
        <v>9714</v>
      </c>
      <c r="V1040" t="s">
        <v>9715</v>
      </c>
      <c r="Z1040">
        <v>112.54171530000001</v>
      </c>
      <c r="AA1040">
        <v>-7.5060136000000002</v>
      </c>
      <c r="AB1040" t="s">
        <v>9716</v>
      </c>
      <c r="AC1040" t="s">
        <v>229</v>
      </c>
      <c r="AL1040" t="s">
        <v>217</v>
      </c>
      <c r="AM1040" t="s">
        <v>9717</v>
      </c>
      <c r="AN1040" t="s">
        <v>6</v>
      </c>
      <c r="AO1040" t="s">
        <v>9431</v>
      </c>
      <c r="AP1040" s="57">
        <v>46315.458333333336</v>
      </c>
      <c r="AR1040" t="s">
        <v>218</v>
      </c>
      <c r="AS1040" t="s">
        <v>105</v>
      </c>
      <c r="AT1040" t="s">
        <v>342</v>
      </c>
      <c r="AU1040">
        <v>20261020</v>
      </c>
      <c r="AV1040" t="s">
        <v>221</v>
      </c>
      <c r="AW1040" t="s">
        <v>1473</v>
      </c>
      <c r="AX1040" t="s">
        <v>222</v>
      </c>
      <c r="BA1040" s="57">
        <v>46315.458333333336</v>
      </c>
      <c r="BB1040" t="s">
        <v>9717</v>
      </c>
      <c r="BC1040">
        <v>2026</v>
      </c>
      <c r="BD1040">
        <v>10</v>
      </c>
      <c r="BE1040">
        <v>20</v>
      </c>
      <c r="BF1040" s="6">
        <f t="shared" si="48"/>
        <v>46315</v>
      </c>
      <c r="BG1040">
        <f t="shared" si="49"/>
        <v>-0.45833333333575865</v>
      </c>
      <c r="BH1040" t="str">
        <f t="shared" si="50"/>
        <v>COMPLY</v>
      </c>
      <c r="BI1040" t="str">
        <f>VLOOKUP(H1040,Sheet2!$A$1:$B$270,2,FALSE)</f>
        <v>MOJOKERTO</v>
      </c>
    </row>
    <row r="1041" spans="1:61">
      <c r="A1041">
        <v>1040</v>
      </c>
      <c r="B1041">
        <v>1002644933</v>
      </c>
      <c r="C1041">
        <v>3</v>
      </c>
      <c r="D1041" t="s">
        <v>42</v>
      </c>
      <c r="E1041">
        <v>5</v>
      </c>
      <c r="F1041" t="s">
        <v>232</v>
      </c>
      <c r="G1041" t="s">
        <v>105</v>
      </c>
      <c r="H1041" t="s">
        <v>432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46315.436712962961</v>
      </c>
      <c r="P1041" s="57">
        <v>46315.615451388891</v>
      </c>
      <c r="Q1041">
        <v>69413565</v>
      </c>
      <c r="S1041">
        <v>152330220988</v>
      </c>
      <c r="T1041" t="s">
        <v>10424</v>
      </c>
      <c r="U1041" t="s">
        <v>10425</v>
      </c>
      <c r="V1041" t="s">
        <v>10426</v>
      </c>
      <c r="Z1041">
        <v>112.5066078</v>
      </c>
      <c r="AA1041">
        <v>-7.5155821999999999</v>
      </c>
      <c r="AB1041" t="s">
        <v>10427</v>
      </c>
      <c r="AC1041" t="s">
        <v>229</v>
      </c>
      <c r="AL1041" t="s">
        <v>217</v>
      </c>
      <c r="AM1041" t="s">
        <v>9783</v>
      </c>
      <c r="AN1041" t="s">
        <v>6</v>
      </c>
      <c r="AO1041" t="s">
        <v>10105</v>
      </c>
      <c r="AP1041" s="57">
        <v>46316.333333333336</v>
      </c>
      <c r="AR1041" t="s">
        <v>218</v>
      </c>
      <c r="AS1041" t="s">
        <v>105</v>
      </c>
      <c r="AT1041" t="s">
        <v>220</v>
      </c>
      <c r="AU1041">
        <v>20261020</v>
      </c>
      <c r="AV1041" t="s">
        <v>221</v>
      </c>
      <c r="AW1041" t="s">
        <v>576</v>
      </c>
      <c r="AX1041" t="s">
        <v>222</v>
      </c>
      <c r="BA1041" s="57">
        <v>46316.333333333336</v>
      </c>
      <c r="BB1041" t="s">
        <v>9783</v>
      </c>
      <c r="BC1041">
        <v>2026</v>
      </c>
      <c r="BD1041">
        <v>10</v>
      </c>
      <c r="BE1041">
        <v>20</v>
      </c>
      <c r="BF1041" s="6">
        <f t="shared" si="48"/>
        <v>46315</v>
      </c>
      <c r="BG1041">
        <f t="shared" si="49"/>
        <v>-1.3333333333357587</v>
      </c>
      <c r="BH1041" t="str">
        <f t="shared" si="50"/>
        <v>COMPLY</v>
      </c>
      <c r="BI1041" t="str">
        <f>VLOOKUP(H1041,Sheet2!$A$1:$B$270,2,FALSE)</f>
        <v>MOJOKERTO</v>
      </c>
    </row>
    <row r="1042" spans="1:61">
      <c r="A1042">
        <v>1041</v>
      </c>
      <c r="B1042">
        <v>1002625275</v>
      </c>
      <c r="C1042">
        <v>3</v>
      </c>
      <c r="D1042" t="s">
        <v>42</v>
      </c>
      <c r="E1042">
        <v>5</v>
      </c>
      <c r="F1042" t="s">
        <v>232</v>
      </c>
      <c r="G1042" t="s">
        <v>105</v>
      </c>
      <c r="H1042" t="s">
        <v>432</v>
      </c>
      <c r="I1042" t="s">
        <v>212</v>
      </c>
      <c r="J1042" t="s">
        <v>213</v>
      </c>
      <c r="K1042" t="s">
        <v>149</v>
      </c>
      <c r="L1042" t="s">
        <v>214</v>
      </c>
      <c r="M1042" t="s">
        <v>4093</v>
      </c>
      <c r="N1042" t="s">
        <v>215</v>
      </c>
      <c r="O1042" s="57">
        <v>46302.343506944446</v>
      </c>
      <c r="P1042" s="57">
        <v>46302.351458333331</v>
      </c>
      <c r="Q1042">
        <v>69405440</v>
      </c>
      <c r="S1042">
        <v>152330220948</v>
      </c>
      <c r="T1042" t="s">
        <v>4094</v>
      </c>
      <c r="U1042" t="s">
        <v>4095</v>
      </c>
      <c r="V1042" t="s">
        <v>4096</v>
      </c>
      <c r="Z1042">
        <v>112.576537504792</v>
      </c>
      <c r="AA1042">
        <v>-7.5477270610609004</v>
      </c>
      <c r="AB1042" t="s">
        <v>4097</v>
      </c>
      <c r="AC1042" t="s">
        <v>216</v>
      </c>
      <c r="AL1042" t="s">
        <v>217</v>
      </c>
      <c r="AM1042" t="s">
        <v>4098</v>
      </c>
      <c r="AN1042" t="s">
        <v>6</v>
      </c>
      <c r="AO1042" s="57">
        <v>46213.351041666669</v>
      </c>
      <c r="AP1042" s="57">
        <v>46303</v>
      </c>
      <c r="AR1042" t="s">
        <v>239</v>
      </c>
      <c r="AS1042" t="s">
        <v>105</v>
      </c>
      <c r="AT1042" t="s">
        <v>342</v>
      </c>
      <c r="AV1042" t="s">
        <v>4099</v>
      </c>
      <c r="AW1042" t="s">
        <v>2324</v>
      </c>
      <c r="AX1042" t="s">
        <v>222</v>
      </c>
      <c r="BA1042" s="57">
        <v>46303.333333333336</v>
      </c>
      <c r="BB1042" t="s">
        <v>4098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MOJOKERTO</v>
      </c>
    </row>
    <row r="1043" spans="1:61">
      <c r="A1043">
        <v>1042</v>
      </c>
      <c r="B1043">
        <v>1002626207</v>
      </c>
      <c r="C1043">
        <v>3</v>
      </c>
      <c r="D1043" t="s">
        <v>42</v>
      </c>
      <c r="E1043">
        <v>5</v>
      </c>
      <c r="F1043" t="s">
        <v>232</v>
      </c>
      <c r="G1043" t="s">
        <v>105</v>
      </c>
      <c r="H1043" t="s">
        <v>264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46302.574560185189</v>
      </c>
      <c r="P1043" s="57">
        <v>46302.760775462964</v>
      </c>
      <c r="Q1043">
        <v>69405885</v>
      </c>
      <c r="R1043">
        <v>3215210027</v>
      </c>
      <c r="S1043">
        <v>152321203997</v>
      </c>
      <c r="T1043" t="s">
        <v>4100</v>
      </c>
      <c r="U1043" t="s">
        <v>4101</v>
      </c>
      <c r="V1043" t="s">
        <v>4102</v>
      </c>
      <c r="Z1043">
        <v>112.6213029</v>
      </c>
      <c r="AA1043">
        <v>-7.5633458999999998</v>
      </c>
      <c r="AB1043" t="s">
        <v>4103</v>
      </c>
      <c r="AC1043" t="s">
        <v>229</v>
      </c>
      <c r="AL1043" t="s">
        <v>217</v>
      </c>
      <c r="AM1043" t="s">
        <v>4104</v>
      </c>
      <c r="AN1043" t="s">
        <v>6</v>
      </c>
      <c r="AO1043" s="57">
        <v>46213.580034722225</v>
      </c>
      <c r="AP1043" s="57">
        <v>46303.625</v>
      </c>
      <c r="AR1043" t="s">
        <v>218</v>
      </c>
      <c r="AS1043" t="s">
        <v>105</v>
      </c>
      <c r="AT1043" t="s">
        <v>230</v>
      </c>
      <c r="AU1043">
        <v>20261007</v>
      </c>
      <c r="AV1043" t="s">
        <v>221</v>
      </c>
      <c r="AW1043" t="s">
        <v>540</v>
      </c>
      <c r="AX1043" t="s">
        <v>222</v>
      </c>
      <c r="BA1043" s="57">
        <v>46303.625</v>
      </c>
      <c r="BB1043" t="s">
        <v>4104</v>
      </c>
      <c r="BC1043">
        <v>2026</v>
      </c>
      <c r="BD1043">
        <v>10</v>
      </c>
      <c r="BE1043">
        <v>7</v>
      </c>
      <c r="BF1043" s="6">
        <f t="shared" si="48"/>
        <v>46302</v>
      </c>
      <c r="BG1043">
        <f t="shared" si="49"/>
        <v>-1.625</v>
      </c>
      <c r="BH1043" t="str">
        <f t="shared" si="50"/>
        <v>COMPLY</v>
      </c>
      <c r="BI1043" t="str">
        <f>VLOOKUP(H1043,Sheet2!$A$1:$B$270,2,FALSE)</f>
        <v>MOJOKERTO</v>
      </c>
    </row>
    <row r="1044" spans="1:61">
      <c r="A1044">
        <v>1043</v>
      </c>
      <c r="B1044">
        <v>1002634919</v>
      </c>
      <c r="C1044">
        <v>3</v>
      </c>
      <c r="D1044" t="s">
        <v>42</v>
      </c>
      <c r="E1044">
        <v>5</v>
      </c>
      <c r="F1044" t="s">
        <v>232</v>
      </c>
      <c r="G1044" t="s">
        <v>105</v>
      </c>
      <c r="H1044" t="s">
        <v>264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46308.543599537035</v>
      </c>
      <c r="P1044" s="57">
        <v>46309.522129629629</v>
      </c>
      <c r="Q1044">
        <v>69409367</v>
      </c>
      <c r="S1044">
        <v>152321204001</v>
      </c>
      <c r="T1044" t="s">
        <v>6160</v>
      </c>
      <c r="U1044" t="s">
        <v>6161</v>
      </c>
      <c r="V1044" t="s">
        <v>6162</v>
      </c>
      <c r="Z1044">
        <v>112.61274</v>
      </c>
      <c r="AA1044">
        <v>-7.5573600000000001</v>
      </c>
      <c r="AB1044" t="s">
        <v>6163</v>
      </c>
      <c r="AC1044" t="s">
        <v>235</v>
      </c>
      <c r="AL1044" t="s">
        <v>217</v>
      </c>
      <c r="AM1044" t="s">
        <v>6164</v>
      </c>
      <c r="AN1044" t="s">
        <v>6</v>
      </c>
      <c r="AO1044" t="s">
        <v>5854</v>
      </c>
      <c r="AP1044" s="57">
        <v>46309.458333333336</v>
      </c>
      <c r="AR1044" t="s">
        <v>218</v>
      </c>
      <c r="AS1044" t="s">
        <v>105</v>
      </c>
      <c r="AT1044" t="s">
        <v>230</v>
      </c>
      <c r="AU1044">
        <v>20261014</v>
      </c>
      <c r="AV1044" t="s">
        <v>221</v>
      </c>
      <c r="AW1044" t="s">
        <v>883</v>
      </c>
      <c r="AX1044" t="s">
        <v>222</v>
      </c>
      <c r="BA1044" s="57">
        <v>46309.458333333336</v>
      </c>
      <c r="BB1044" t="s">
        <v>6164</v>
      </c>
      <c r="BC1044">
        <v>2026</v>
      </c>
      <c r="BD1044">
        <v>10</v>
      </c>
      <c r="BE1044">
        <v>14</v>
      </c>
      <c r="BF1044" s="6">
        <f t="shared" si="48"/>
        <v>46309</v>
      </c>
      <c r="BG1044">
        <f t="shared" si="49"/>
        <v>-0.45833333333575865</v>
      </c>
      <c r="BH1044" t="str">
        <f t="shared" si="50"/>
        <v>COMPLY</v>
      </c>
      <c r="BI1044" t="str">
        <f>VLOOKUP(H1044,Sheet2!$A$1:$B$270,2,FALSE)</f>
        <v>MOJOKERTO</v>
      </c>
    </row>
    <row r="1045" spans="1:61">
      <c r="A1045">
        <v>1044</v>
      </c>
      <c r="B1045">
        <v>1002623517</v>
      </c>
      <c r="C1045">
        <v>3</v>
      </c>
      <c r="D1045" t="s">
        <v>42</v>
      </c>
      <c r="E1045">
        <v>5</v>
      </c>
      <c r="F1045" t="s">
        <v>232</v>
      </c>
      <c r="G1045" t="s">
        <v>105</v>
      </c>
      <c r="H1045" t="s">
        <v>369</v>
      </c>
      <c r="I1045" t="s">
        <v>212</v>
      </c>
      <c r="J1045" t="s">
        <v>213</v>
      </c>
      <c r="K1045" t="s">
        <v>149</v>
      </c>
      <c r="M1045" t="s">
        <v>1400</v>
      </c>
      <c r="N1045" t="s">
        <v>215</v>
      </c>
      <c r="O1045" s="57">
        <v>46301.379340277781</v>
      </c>
      <c r="P1045" s="57">
        <v>46308.350729166668</v>
      </c>
      <c r="Q1045">
        <v>69404704</v>
      </c>
      <c r="S1045">
        <v>152312243582</v>
      </c>
      <c r="T1045" t="s">
        <v>3411</v>
      </c>
      <c r="U1045" t="s">
        <v>3412</v>
      </c>
      <c r="V1045" t="s">
        <v>3413</v>
      </c>
      <c r="Z1045">
        <v>112.42792590000001</v>
      </c>
      <c r="AA1045">
        <v>-7.5165357000000004</v>
      </c>
      <c r="AB1045" t="s">
        <v>3414</v>
      </c>
      <c r="AC1045" t="s">
        <v>229</v>
      </c>
      <c r="AL1045" t="s">
        <v>217</v>
      </c>
      <c r="AM1045" t="s">
        <v>3415</v>
      </c>
      <c r="AN1045" t="s">
        <v>6</v>
      </c>
      <c r="AO1045" s="57">
        <v>46183.392407407409</v>
      </c>
      <c r="AP1045" s="57">
        <v>46302.333333333336</v>
      </c>
      <c r="AQ1045" t="s">
        <v>838</v>
      </c>
      <c r="AR1045" t="s">
        <v>14</v>
      </c>
      <c r="AS1045" t="s">
        <v>105</v>
      </c>
      <c r="AT1045" t="s">
        <v>342</v>
      </c>
      <c r="AV1045" t="s">
        <v>6169</v>
      </c>
      <c r="AW1045" t="s">
        <v>1473</v>
      </c>
      <c r="AX1045" t="s">
        <v>222</v>
      </c>
      <c r="BA1045" s="57">
        <v>46302.333333333336</v>
      </c>
      <c r="BB1045" t="s">
        <v>3415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MOJOKERTO</v>
      </c>
    </row>
    <row r="1046" spans="1:61">
      <c r="A1046">
        <v>1045</v>
      </c>
      <c r="B1046">
        <v>1002630123</v>
      </c>
      <c r="C1046">
        <v>3</v>
      </c>
      <c r="D1046" t="s">
        <v>42</v>
      </c>
      <c r="E1046">
        <v>5</v>
      </c>
      <c r="F1046" t="s">
        <v>232</v>
      </c>
      <c r="G1046" t="s">
        <v>105</v>
      </c>
      <c r="H1046" t="s">
        <v>369</v>
      </c>
      <c r="I1046" t="s">
        <v>212</v>
      </c>
      <c r="J1046" t="s">
        <v>213</v>
      </c>
      <c r="K1046" t="s">
        <v>149</v>
      </c>
      <c r="L1046" t="s">
        <v>214</v>
      </c>
      <c r="M1046" t="s">
        <v>1400</v>
      </c>
      <c r="N1046" t="s">
        <v>215</v>
      </c>
      <c r="O1046" s="57">
        <v>46304.635185185187</v>
      </c>
      <c r="P1046" s="57">
        <v>46307.484305555554</v>
      </c>
      <c r="Q1046">
        <v>69407500</v>
      </c>
      <c r="S1046">
        <v>152312243617</v>
      </c>
      <c r="T1046" t="s">
        <v>5321</v>
      </c>
      <c r="U1046" t="s">
        <v>5322</v>
      </c>
      <c r="V1046" t="s">
        <v>5323</v>
      </c>
      <c r="Z1046">
        <v>112.4286103</v>
      </c>
      <c r="AA1046">
        <v>-7.4782350999999903</v>
      </c>
      <c r="AB1046" t="s">
        <v>5324</v>
      </c>
      <c r="AC1046" t="s">
        <v>216</v>
      </c>
      <c r="AL1046" t="s">
        <v>217</v>
      </c>
      <c r="AM1046" t="s">
        <v>5325</v>
      </c>
      <c r="AN1046" t="s">
        <v>6</v>
      </c>
      <c r="AO1046" s="57">
        <v>46275.653252314813</v>
      </c>
      <c r="AP1046" s="57">
        <v>46305.625</v>
      </c>
      <c r="AQ1046" t="s">
        <v>841</v>
      </c>
      <c r="AR1046" t="s">
        <v>14</v>
      </c>
      <c r="AS1046" t="s">
        <v>105</v>
      </c>
      <c r="AT1046" t="s">
        <v>230</v>
      </c>
      <c r="AV1046" t="s">
        <v>6170</v>
      </c>
      <c r="AW1046" t="s">
        <v>877</v>
      </c>
      <c r="AX1046" t="s">
        <v>222</v>
      </c>
      <c r="BA1046" s="57">
        <v>46305.625</v>
      </c>
      <c r="BB1046" t="s">
        <v>5325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MOJOKERTO</v>
      </c>
    </row>
    <row r="1047" spans="1:61">
      <c r="A1047">
        <v>1046</v>
      </c>
      <c r="B1047">
        <v>1002627636</v>
      </c>
      <c r="C1047">
        <v>3</v>
      </c>
      <c r="D1047" t="s">
        <v>42</v>
      </c>
      <c r="E1047">
        <v>5</v>
      </c>
      <c r="F1047" t="s">
        <v>232</v>
      </c>
      <c r="G1047" t="s">
        <v>105</v>
      </c>
      <c r="H1047" t="s">
        <v>369</v>
      </c>
      <c r="I1047" t="s">
        <v>212</v>
      </c>
      <c r="J1047" t="s">
        <v>213</v>
      </c>
      <c r="K1047" t="s">
        <v>149</v>
      </c>
      <c r="M1047" t="s">
        <v>836</v>
      </c>
      <c r="N1047" t="s">
        <v>215</v>
      </c>
      <c r="O1047" s="57">
        <v>46303.546643518515</v>
      </c>
      <c r="P1047" s="57">
        <v>46307.876493055555</v>
      </c>
      <c r="Q1047">
        <v>69404704</v>
      </c>
      <c r="S1047">
        <v>152312243011</v>
      </c>
      <c r="T1047" t="s">
        <v>3411</v>
      </c>
      <c r="U1047" t="s">
        <v>3412</v>
      </c>
      <c r="V1047" t="s">
        <v>4579</v>
      </c>
      <c r="Z1047">
        <v>112.4278912</v>
      </c>
      <c r="AA1047">
        <v>-7.5155719000000003</v>
      </c>
      <c r="AB1047" t="s">
        <v>3414</v>
      </c>
      <c r="AC1047" t="s">
        <v>229</v>
      </c>
      <c r="AL1047" t="s">
        <v>217</v>
      </c>
      <c r="AM1047" t="s">
        <v>4580</v>
      </c>
      <c r="AN1047" t="s">
        <v>6</v>
      </c>
      <c r="AO1047" s="57">
        <v>46244.569814814815</v>
      </c>
      <c r="AR1047" t="s">
        <v>14</v>
      </c>
      <c r="AS1047" t="s">
        <v>105</v>
      </c>
      <c r="AT1047" t="s">
        <v>342</v>
      </c>
      <c r="AV1047" t="s">
        <v>837</v>
      </c>
      <c r="AW1047" t="s">
        <v>4581</v>
      </c>
      <c r="AX1047" t="s">
        <v>222</v>
      </c>
      <c r="BA1047" s="57">
        <v>46303.291666666664</v>
      </c>
      <c r="BB1047" t="s">
        <v>4580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MOJOKERTO</v>
      </c>
    </row>
    <row r="1048" spans="1:61">
      <c r="A1048">
        <v>1047</v>
      </c>
      <c r="B1048">
        <v>1002616829</v>
      </c>
      <c r="C1048">
        <v>3</v>
      </c>
      <c r="D1048" t="s">
        <v>42</v>
      </c>
      <c r="E1048">
        <v>5</v>
      </c>
      <c r="F1048" t="s">
        <v>232</v>
      </c>
      <c r="G1048" t="s">
        <v>105</v>
      </c>
      <c r="H1048" t="s">
        <v>369</v>
      </c>
      <c r="I1048" t="s">
        <v>212</v>
      </c>
      <c r="J1048" t="s">
        <v>213</v>
      </c>
      <c r="K1048" t="s">
        <v>149</v>
      </c>
      <c r="M1048" t="s">
        <v>76</v>
      </c>
      <c r="N1048" t="s">
        <v>215</v>
      </c>
      <c r="O1048" s="57">
        <v>46296.328032407408</v>
      </c>
      <c r="P1048" s="57">
        <v>46297.849548611113</v>
      </c>
      <c r="Q1048">
        <v>69402000</v>
      </c>
      <c r="S1048">
        <v>152312243348</v>
      </c>
      <c r="T1048" t="s">
        <v>1155</v>
      </c>
      <c r="U1048" t="s">
        <v>1156</v>
      </c>
      <c r="V1048" t="s">
        <v>1157</v>
      </c>
      <c r="Z1048">
        <v>112.43383559999999</v>
      </c>
      <c r="AA1048">
        <v>-7.4922269000000004</v>
      </c>
      <c r="AB1048" t="s">
        <v>1158</v>
      </c>
      <c r="AC1048" t="s">
        <v>229</v>
      </c>
      <c r="AL1048" t="s">
        <v>217</v>
      </c>
      <c r="AM1048" t="s">
        <v>1159</v>
      </c>
      <c r="AN1048" t="s">
        <v>6</v>
      </c>
      <c r="AO1048" s="57">
        <v>46032.330370370371</v>
      </c>
      <c r="AP1048" s="57">
        <v>46297.333333333336</v>
      </c>
      <c r="AR1048" t="s">
        <v>218</v>
      </c>
      <c r="AS1048" t="s">
        <v>105</v>
      </c>
      <c r="AT1048" t="s">
        <v>230</v>
      </c>
      <c r="AU1048">
        <v>20261002</v>
      </c>
      <c r="AV1048" t="s">
        <v>221</v>
      </c>
      <c r="AW1048" t="s">
        <v>540</v>
      </c>
      <c r="AX1048" t="s">
        <v>222</v>
      </c>
      <c r="BA1048" s="57">
        <v>46297.333333333336</v>
      </c>
      <c r="BB1048" t="s">
        <v>1159</v>
      </c>
      <c r="BC1048">
        <v>2026</v>
      </c>
      <c r="BD1048">
        <v>10</v>
      </c>
      <c r="BE1048">
        <v>2</v>
      </c>
      <c r="BF1048" s="6">
        <f t="shared" si="48"/>
        <v>46297</v>
      </c>
      <c r="BG1048">
        <f t="shared" si="49"/>
        <v>-0.33333333333575865</v>
      </c>
      <c r="BH1048" t="str">
        <f t="shared" si="50"/>
        <v>COMPLY</v>
      </c>
      <c r="BI1048" t="str">
        <f>VLOOKUP(H1048,Sheet2!$A$1:$B$270,2,FALSE)</f>
        <v>MOJOKERTO</v>
      </c>
    </row>
    <row r="1049" spans="1:61">
      <c r="A1049">
        <v>1048</v>
      </c>
      <c r="B1049">
        <v>1002619197</v>
      </c>
      <c r="C1049">
        <v>3</v>
      </c>
      <c r="D1049" t="s">
        <v>42</v>
      </c>
      <c r="E1049">
        <v>5</v>
      </c>
      <c r="F1049" t="s">
        <v>232</v>
      </c>
      <c r="G1049" t="s">
        <v>105</v>
      </c>
      <c r="H1049" t="s">
        <v>369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46297.410694444443</v>
      </c>
      <c r="P1049" s="57">
        <v>46297.918055555558</v>
      </c>
      <c r="Q1049">
        <v>69402821</v>
      </c>
      <c r="S1049">
        <v>152312243562</v>
      </c>
      <c r="T1049" t="s">
        <v>2065</v>
      </c>
      <c r="U1049" t="s">
        <v>2066</v>
      </c>
      <c r="V1049" t="s">
        <v>2067</v>
      </c>
      <c r="Z1049">
        <v>112.370482</v>
      </c>
      <c r="AA1049">
        <v>-7.4588653999999996</v>
      </c>
      <c r="AB1049" t="s">
        <v>2068</v>
      </c>
      <c r="AC1049" t="s">
        <v>229</v>
      </c>
      <c r="AL1049" t="s">
        <v>217</v>
      </c>
      <c r="AM1049" t="s">
        <v>2069</v>
      </c>
      <c r="AN1049" t="s">
        <v>6</v>
      </c>
      <c r="AO1049" s="57">
        <v>46063.42392361111</v>
      </c>
      <c r="AP1049" s="57">
        <v>46298.458333333336</v>
      </c>
      <c r="AR1049" t="s">
        <v>218</v>
      </c>
      <c r="AS1049" t="s">
        <v>105</v>
      </c>
      <c r="AT1049" t="s">
        <v>230</v>
      </c>
      <c r="AU1049">
        <v>20261002</v>
      </c>
      <c r="AV1049" t="s">
        <v>221</v>
      </c>
      <c r="AW1049" t="s">
        <v>540</v>
      </c>
      <c r="AX1049" t="s">
        <v>222</v>
      </c>
      <c r="BA1049" s="57">
        <v>46298.458333333336</v>
      </c>
      <c r="BB1049" t="s">
        <v>2069</v>
      </c>
      <c r="BC1049">
        <v>2026</v>
      </c>
      <c r="BD1049">
        <v>10</v>
      </c>
      <c r="BE1049">
        <v>2</v>
      </c>
      <c r="BF1049" s="6">
        <f t="shared" si="48"/>
        <v>46297</v>
      </c>
      <c r="BG1049">
        <f t="shared" si="49"/>
        <v>-1.4583333333357587</v>
      </c>
      <c r="BH1049" t="str">
        <f t="shared" si="50"/>
        <v>COMPLY</v>
      </c>
      <c r="BI1049" t="str">
        <f>VLOOKUP(H1049,Sheet2!$A$1:$B$270,2,FALSE)</f>
        <v>MOJOKERTO</v>
      </c>
    </row>
    <row r="1050" spans="1:61">
      <c r="A1050">
        <v>1049</v>
      </c>
      <c r="B1050">
        <v>1002621142</v>
      </c>
      <c r="C1050">
        <v>3</v>
      </c>
      <c r="D1050" t="s">
        <v>42</v>
      </c>
      <c r="E1050">
        <v>5</v>
      </c>
      <c r="F1050" t="s">
        <v>232</v>
      </c>
      <c r="G1050" t="s">
        <v>105</v>
      </c>
      <c r="H1050" t="s">
        <v>369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46298.69604166667</v>
      </c>
      <c r="P1050" s="57">
        <v>46301.671064814815</v>
      </c>
      <c r="Q1050">
        <v>69403723</v>
      </c>
      <c r="S1050">
        <v>152312243367</v>
      </c>
      <c r="T1050" t="s">
        <v>2075</v>
      </c>
      <c r="U1050" t="s">
        <v>2076</v>
      </c>
      <c r="V1050" t="s">
        <v>2790</v>
      </c>
      <c r="Z1050">
        <v>112.442802</v>
      </c>
      <c r="AA1050">
        <v>-7.4717848</v>
      </c>
      <c r="AB1050" t="s">
        <v>2077</v>
      </c>
      <c r="AC1050" t="s">
        <v>229</v>
      </c>
      <c r="AL1050" t="s">
        <v>217</v>
      </c>
      <c r="AM1050" t="s">
        <v>2791</v>
      </c>
      <c r="AN1050" t="s">
        <v>6</v>
      </c>
      <c r="AO1050" s="57">
        <v>46091.726053240738</v>
      </c>
      <c r="AP1050" s="57">
        <v>46301.333333333336</v>
      </c>
      <c r="AR1050" t="s">
        <v>218</v>
      </c>
      <c r="AS1050" t="s">
        <v>105</v>
      </c>
      <c r="AT1050" t="s">
        <v>220</v>
      </c>
      <c r="AU1050">
        <v>20261006</v>
      </c>
      <c r="AV1050" t="s">
        <v>221</v>
      </c>
      <c r="AW1050" t="s">
        <v>540</v>
      </c>
      <c r="AX1050" t="s">
        <v>222</v>
      </c>
      <c r="BA1050" s="57">
        <v>46301.333333333336</v>
      </c>
      <c r="BB1050" t="s">
        <v>2791</v>
      </c>
      <c r="BC1050">
        <v>2026</v>
      </c>
      <c r="BD1050">
        <v>10</v>
      </c>
      <c r="BE1050">
        <v>6</v>
      </c>
      <c r="BF1050" s="6">
        <f t="shared" si="48"/>
        <v>46301</v>
      </c>
      <c r="BG1050">
        <f t="shared" si="49"/>
        <v>-0.33333333333575865</v>
      </c>
      <c r="BH1050" t="str">
        <f t="shared" si="50"/>
        <v>COMPLY</v>
      </c>
      <c r="BI1050" t="str">
        <f>VLOOKUP(H1050,Sheet2!$A$1:$B$270,2,FALSE)</f>
        <v>MOJOKERTO</v>
      </c>
    </row>
    <row r="1051" spans="1:61">
      <c r="A1051">
        <v>1050</v>
      </c>
      <c r="B1051">
        <v>1002620825</v>
      </c>
      <c r="C1051">
        <v>3</v>
      </c>
      <c r="D1051" t="s">
        <v>42</v>
      </c>
      <c r="E1051">
        <v>5</v>
      </c>
      <c r="F1051" t="s">
        <v>232</v>
      </c>
      <c r="G1051" t="s">
        <v>105</v>
      </c>
      <c r="H1051" t="s">
        <v>369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46298.437210648146</v>
      </c>
      <c r="P1051" s="57">
        <v>46299.396770833337</v>
      </c>
      <c r="Q1051">
        <v>69403477</v>
      </c>
      <c r="S1051">
        <v>152312243576</v>
      </c>
      <c r="T1051" t="s">
        <v>2070</v>
      </c>
      <c r="U1051" t="s">
        <v>2071</v>
      </c>
      <c r="V1051" t="s">
        <v>2072</v>
      </c>
      <c r="Z1051">
        <v>112.439976</v>
      </c>
      <c r="AA1051">
        <v>-7.4786830000000002</v>
      </c>
      <c r="AB1051" t="s">
        <v>2073</v>
      </c>
      <c r="AC1051" t="s">
        <v>235</v>
      </c>
      <c r="AL1051" t="s">
        <v>217</v>
      </c>
      <c r="AM1051" t="s">
        <v>2074</v>
      </c>
      <c r="AN1051" t="s">
        <v>6</v>
      </c>
      <c r="AO1051" s="57">
        <v>46091.444571759261</v>
      </c>
      <c r="AP1051" s="57">
        <v>46299.333333333336</v>
      </c>
      <c r="AR1051" t="s">
        <v>218</v>
      </c>
      <c r="AS1051" t="s">
        <v>105</v>
      </c>
      <c r="AT1051" t="s">
        <v>230</v>
      </c>
      <c r="AU1051">
        <v>20261004</v>
      </c>
      <c r="AV1051" t="s">
        <v>221</v>
      </c>
      <c r="AW1051" t="s">
        <v>880</v>
      </c>
      <c r="AX1051" t="s">
        <v>222</v>
      </c>
      <c r="BA1051" s="57">
        <v>46299.333333333336</v>
      </c>
      <c r="BB1051" t="s">
        <v>2074</v>
      </c>
      <c r="BC1051">
        <v>2026</v>
      </c>
      <c r="BD1051">
        <v>10</v>
      </c>
      <c r="BE1051">
        <v>4</v>
      </c>
      <c r="BF1051" s="6">
        <f t="shared" si="48"/>
        <v>46299</v>
      </c>
      <c r="BG1051">
        <f t="shared" si="49"/>
        <v>-0.33333333333575865</v>
      </c>
      <c r="BH1051" t="str">
        <f t="shared" si="50"/>
        <v>COMPLY</v>
      </c>
      <c r="BI1051" t="str">
        <f>VLOOKUP(H1051,Sheet2!$A$1:$B$270,2,FALSE)</f>
        <v>MOJOKERTO</v>
      </c>
    </row>
    <row r="1052" spans="1:61">
      <c r="A1052">
        <v>1051</v>
      </c>
      <c r="B1052">
        <v>1002623650</v>
      </c>
      <c r="C1052">
        <v>3</v>
      </c>
      <c r="D1052" t="s">
        <v>42</v>
      </c>
      <c r="E1052">
        <v>5</v>
      </c>
      <c r="F1052" t="s">
        <v>232</v>
      </c>
      <c r="G1052" t="s">
        <v>105</v>
      </c>
      <c r="H1052" t="s">
        <v>369</v>
      </c>
      <c r="I1052" t="s">
        <v>212</v>
      </c>
      <c r="J1052" t="s">
        <v>213</v>
      </c>
      <c r="K1052" t="s">
        <v>149</v>
      </c>
      <c r="M1052" t="s">
        <v>76</v>
      </c>
      <c r="N1052" t="s">
        <v>215</v>
      </c>
      <c r="O1052" s="57">
        <v>46301.405439814815</v>
      </c>
      <c r="P1052" s="57">
        <v>46301.790601851855</v>
      </c>
      <c r="Q1052">
        <v>69404749</v>
      </c>
      <c r="S1052">
        <v>152312243583</v>
      </c>
      <c r="T1052" t="s">
        <v>3416</v>
      </c>
      <c r="U1052" t="s">
        <v>3417</v>
      </c>
      <c r="V1052" t="s">
        <v>3418</v>
      </c>
      <c r="Z1052">
        <v>112.4578559</v>
      </c>
      <c r="AA1052">
        <v>-7.5146337000000001</v>
      </c>
      <c r="AB1052" t="s">
        <v>3419</v>
      </c>
      <c r="AC1052" t="s">
        <v>229</v>
      </c>
      <c r="AL1052" t="s">
        <v>217</v>
      </c>
      <c r="AM1052" t="s">
        <v>3420</v>
      </c>
      <c r="AN1052" t="s">
        <v>6</v>
      </c>
      <c r="AO1052" s="57">
        <v>46183.424027777779</v>
      </c>
      <c r="AP1052" s="57">
        <v>46302.458333333336</v>
      </c>
      <c r="AR1052" t="s">
        <v>218</v>
      </c>
      <c r="AS1052" t="s">
        <v>105</v>
      </c>
      <c r="AT1052" t="s">
        <v>342</v>
      </c>
      <c r="AU1052">
        <v>20261006</v>
      </c>
      <c r="AV1052" t="s">
        <v>221</v>
      </c>
      <c r="AW1052" t="s">
        <v>3421</v>
      </c>
      <c r="AX1052" t="s">
        <v>222</v>
      </c>
      <c r="BA1052" s="57">
        <v>46302.458333333336</v>
      </c>
      <c r="BB1052" t="s">
        <v>3420</v>
      </c>
      <c r="BC1052">
        <v>2026</v>
      </c>
      <c r="BD1052">
        <v>10</v>
      </c>
      <c r="BE1052">
        <v>6</v>
      </c>
      <c r="BF1052" s="6">
        <f t="shared" si="48"/>
        <v>46301</v>
      </c>
      <c r="BG1052">
        <f t="shared" si="49"/>
        <v>-1.4583333333357587</v>
      </c>
      <c r="BH1052" t="str">
        <f t="shared" si="50"/>
        <v>COMPLY</v>
      </c>
      <c r="BI1052" t="str">
        <f>VLOOKUP(H1052,Sheet2!$A$1:$B$270,2,FALSE)</f>
        <v>MOJOKERTO</v>
      </c>
    </row>
    <row r="1053" spans="1:61">
      <c r="A1053">
        <v>1052</v>
      </c>
      <c r="B1053">
        <v>1002625566</v>
      </c>
      <c r="C1053">
        <v>3</v>
      </c>
      <c r="D1053" t="s">
        <v>42</v>
      </c>
      <c r="E1053">
        <v>5</v>
      </c>
      <c r="F1053" t="s">
        <v>232</v>
      </c>
      <c r="G1053" t="s">
        <v>105</v>
      </c>
      <c r="H1053" t="s">
        <v>369</v>
      </c>
      <c r="I1053" t="s">
        <v>212</v>
      </c>
      <c r="J1053" t="s">
        <v>213</v>
      </c>
      <c r="K1053" t="s">
        <v>149</v>
      </c>
      <c r="M1053" t="s">
        <v>76</v>
      </c>
      <c r="N1053" t="s">
        <v>215</v>
      </c>
      <c r="O1053" s="57">
        <v>46302.427384259259</v>
      </c>
      <c r="P1053" s="57">
        <v>46303.739108796297</v>
      </c>
      <c r="Q1053">
        <v>69405537</v>
      </c>
      <c r="S1053">
        <v>152312243595</v>
      </c>
      <c r="T1053" t="s">
        <v>4105</v>
      </c>
      <c r="U1053" t="s">
        <v>4106</v>
      </c>
      <c r="V1053" t="s">
        <v>4107</v>
      </c>
      <c r="Z1053">
        <v>112.460019</v>
      </c>
      <c r="AA1053">
        <v>-7.4681623999999998</v>
      </c>
      <c r="AB1053" t="s">
        <v>4108</v>
      </c>
      <c r="AC1053" t="s">
        <v>229</v>
      </c>
      <c r="AL1053" t="s">
        <v>217</v>
      </c>
      <c r="AM1053" t="s">
        <v>4109</v>
      </c>
      <c r="AN1053" t="s">
        <v>6</v>
      </c>
      <c r="AO1053" s="57">
        <v>46213.434340277781</v>
      </c>
      <c r="AP1053" s="57">
        <v>46303.333333333336</v>
      </c>
      <c r="AR1053" t="s">
        <v>218</v>
      </c>
      <c r="AS1053" t="s">
        <v>105</v>
      </c>
      <c r="AT1053" t="s">
        <v>220</v>
      </c>
      <c r="AU1053">
        <v>20261008</v>
      </c>
      <c r="AV1053" t="s">
        <v>221</v>
      </c>
      <c r="AW1053" t="s">
        <v>540</v>
      </c>
      <c r="AX1053" t="s">
        <v>222</v>
      </c>
      <c r="BA1053" s="57">
        <v>46303.333333333336</v>
      </c>
      <c r="BB1053" t="s">
        <v>4109</v>
      </c>
      <c r="BC1053">
        <v>2026</v>
      </c>
      <c r="BD1053">
        <v>10</v>
      </c>
      <c r="BE1053">
        <v>8</v>
      </c>
      <c r="BF1053" s="6">
        <f t="shared" si="48"/>
        <v>46303</v>
      </c>
      <c r="BG1053">
        <f t="shared" si="49"/>
        <v>-0.33333333333575865</v>
      </c>
      <c r="BH1053" t="str">
        <f t="shared" si="50"/>
        <v>COMPLY</v>
      </c>
      <c r="BI1053" t="str">
        <f>VLOOKUP(H1053,Sheet2!$A$1:$B$270,2,FALSE)</f>
        <v>MOJOKERTO</v>
      </c>
    </row>
    <row r="1054" spans="1:61">
      <c r="A1054">
        <v>1053</v>
      </c>
      <c r="B1054">
        <v>1002625515</v>
      </c>
      <c r="C1054">
        <v>3</v>
      </c>
      <c r="D1054" t="s">
        <v>42</v>
      </c>
      <c r="E1054">
        <v>5</v>
      </c>
      <c r="F1054" t="s">
        <v>232</v>
      </c>
      <c r="G1054" t="s">
        <v>105</v>
      </c>
      <c r="H1054" t="s">
        <v>369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46302.413900462961</v>
      </c>
      <c r="P1054" s="57">
        <v>46303.727280092593</v>
      </c>
      <c r="Q1054">
        <v>69405522</v>
      </c>
      <c r="S1054">
        <v>152312243594</v>
      </c>
      <c r="T1054" t="s">
        <v>4110</v>
      </c>
      <c r="U1054" t="s">
        <v>4106</v>
      </c>
      <c r="V1054" t="s">
        <v>4111</v>
      </c>
      <c r="Z1054">
        <v>112.460019</v>
      </c>
      <c r="AA1054">
        <v>-7.4681623999999998</v>
      </c>
      <c r="AB1054" t="s">
        <v>4112</v>
      </c>
      <c r="AC1054" t="s">
        <v>229</v>
      </c>
      <c r="AL1054" t="s">
        <v>217</v>
      </c>
      <c r="AM1054" t="s">
        <v>4113</v>
      </c>
      <c r="AN1054" t="s">
        <v>6</v>
      </c>
      <c r="AO1054" s="57">
        <v>46213.434340277781</v>
      </c>
      <c r="AP1054" s="57">
        <v>46303.458333333336</v>
      </c>
      <c r="AR1054" t="s">
        <v>218</v>
      </c>
      <c r="AS1054" t="s">
        <v>105</v>
      </c>
      <c r="AT1054" t="s">
        <v>220</v>
      </c>
      <c r="AU1054">
        <v>20261008</v>
      </c>
      <c r="AV1054" t="s">
        <v>221</v>
      </c>
      <c r="AW1054" t="s">
        <v>1473</v>
      </c>
      <c r="AX1054" t="s">
        <v>222</v>
      </c>
      <c r="BA1054" s="57">
        <v>46303.458333333336</v>
      </c>
      <c r="BB1054" t="s">
        <v>4113</v>
      </c>
      <c r="BC1054">
        <v>2026</v>
      </c>
      <c r="BD1054">
        <v>10</v>
      </c>
      <c r="BE1054">
        <v>8</v>
      </c>
      <c r="BF1054" s="6">
        <f t="shared" si="48"/>
        <v>46303</v>
      </c>
      <c r="BG1054">
        <f t="shared" si="49"/>
        <v>-0.45833333333575865</v>
      </c>
      <c r="BH1054" t="str">
        <f t="shared" si="50"/>
        <v>COMPLY</v>
      </c>
      <c r="BI1054" t="str">
        <f>VLOOKUP(H1054,Sheet2!$A$1:$B$270,2,FALSE)</f>
        <v>MOJOKERTO</v>
      </c>
    </row>
    <row r="1055" spans="1:61">
      <c r="A1055">
        <v>1054</v>
      </c>
      <c r="B1055">
        <v>1002628105</v>
      </c>
      <c r="C1055">
        <v>3</v>
      </c>
      <c r="D1055" t="s">
        <v>42</v>
      </c>
      <c r="E1055">
        <v>5</v>
      </c>
      <c r="F1055" t="s">
        <v>232</v>
      </c>
      <c r="G1055" t="s">
        <v>105</v>
      </c>
      <c r="H1055" t="s">
        <v>369</v>
      </c>
      <c r="I1055" t="s">
        <v>212</v>
      </c>
      <c r="J1055" t="s">
        <v>213</v>
      </c>
      <c r="K1055" t="s">
        <v>149</v>
      </c>
      <c r="M1055" t="s">
        <v>76</v>
      </c>
      <c r="N1055" t="s">
        <v>215</v>
      </c>
      <c r="O1055" s="57">
        <v>46303.664317129631</v>
      </c>
      <c r="P1055" s="57">
        <v>46304.831817129627</v>
      </c>
      <c r="Q1055">
        <v>69406682</v>
      </c>
      <c r="S1055">
        <v>152312243623</v>
      </c>
      <c r="T1055" t="s">
        <v>4582</v>
      </c>
      <c r="U1055" t="s">
        <v>5318</v>
      </c>
      <c r="V1055" t="s">
        <v>5319</v>
      </c>
      <c r="Z1055">
        <v>112.45203137397699</v>
      </c>
      <c r="AA1055">
        <v>-7.4848958170564002</v>
      </c>
      <c r="AB1055" t="s">
        <v>4583</v>
      </c>
      <c r="AC1055" t="s">
        <v>229</v>
      </c>
      <c r="AL1055" t="s">
        <v>217</v>
      </c>
      <c r="AM1055" t="s">
        <v>5320</v>
      </c>
      <c r="AN1055" t="s">
        <v>6</v>
      </c>
      <c r="AO1055" s="57">
        <v>46244.684513888889</v>
      </c>
      <c r="AP1055" s="57">
        <v>46305.625</v>
      </c>
      <c r="AR1055" t="s">
        <v>218</v>
      </c>
      <c r="AS1055" t="s">
        <v>105</v>
      </c>
      <c r="AT1055" t="s">
        <v>230</v>
      </c>
      <c r="AU1055">
        <v>20261009</v>
      </c>
      <c r="AV1055" t="s">
        <v>221</v>
      </c>
      <c r="AW1055" t="s">
        <v>1830</v>
      </c>
      <c r="AX1055" t="s">
        <v>222</v>
      </c>
      <c r="BA1055" s="57">
        <v>46305.625</v>
      </c>
      <c r="BB1055" t="s">
        <v>5320</v>
      </c>
      <c r="BC1055">
        <v>2026</v>
      </c>
      <c r="BD1055">
        <v>10</v>
      </c>
      <c r="BE1055">
        <v>9</v>
      </c>
      <c r="BF1055" s="6">
        <f t="shared" si="48"/>
        <v>46304</v>
      </c>
      <c r="BG1055">
        <f t="shared" si="49"/>
        <v>-1.625</v>
      </c>
      <c r="BH1055" t="str">
        <f t="shared" si="50"/>
        <v>COMPLY</v>
      </c>
      <c r="BI1055" t="str">
        <f>VLOOKUP(H1055,Sheet2!$A$1:$B$270,2,FALSE)</f>
        <v>MOJOKERTO</v>
      </c>
    </row>
    <row r="1056" spans="1:61">
      <c r="A1056">
        <v>1055</v>
      </c>
      <c r="B1056">
        <v>1002629170</v>
      </c>
      <c r="C1056">
        <v>3</v>
      </c>
      <c r="D1056" t="s">
        <v>42</v>
      </c>
      <c r="E1056">
        <v>5</v>
      </c>
      <c r="F1056" t="s">
        <v>232</v>
      </c>
      <c r="G1056" t="s">
        <v>105</v>
      </c>
      <c r="H1056" t="s">
        <v>369</v>
      </c>
      <c r="I1056" t="s">
        <v>212</v>
      </c>
      <c r="J1056" t="s">
        <v>213</v>
      </c>
      <c r="K1056" t="s">
        <v>149</v>
      </c>
      <c r="M1056" t="s">
        <v>76</v>
      </c>
      <c r="N1056" t="s">
        <v>563</v>
      </c>
      <c r="O1056" s="57">
        <v>46304.433472222219</v>
      </c>
      <c r="P1056" s="57">
        <v>46307.846018518518</v>
      </c>
      <c r="Q1056">
        <v>69232724</v>
      </c>
      <c r="S1056">
        <v>152312243415</v>
      </c>
      <c r="T1056" t="s">
        <v>5326</v>
      </c>
      <c r="U1056" t="s">
        <v>5327</v>
      </c>
      <c r="V1056" t="s">
        <v>5328</v>
      </c>
      <c r="Z1056">
        <v>112.4596528</v>
      </c>
      <c r="AA1056">
        <v>-7.5090383999999997</v>
      </c>
      <c r="AB1056" t="s">
        <v>5329</v>
      </c>
      <c r="AC1056" t="s">
        <v>283</v>
      </c>
      <c r="AL1056" t="s">
        <v>217</v>
      </c>
      <c r="AM1056" t="s">
        <v>5330</v>
      </c>
      <c r="AN1056" t="s">
        <v>6</v>
      </c>
      <c r="AO1056" s="57">
        <v>46275.434861111113</v>
      </c>
      <c r="AP1056" s="57">
        <v>46307.625</v>
      </c>
      <c r="AR1056" t="s">
        <v>218</v>
      </c>
      <c r="AS1056" t="s">
        <v>105</v>
      </c>
      <c r="AT1056" t="s">
        <v>230</v>
      </c>
      <c r="AU1056">
        <v>20261012</v>
      </c>
      <c r="AV1056" t="s">
        <v>221</v>
      </c>
      <c r="AW1056" t="s">
        <v>559</v>
      </c>
      <c r="AX1056" t="s">
        <v>222</v>
      </c>
      <c r="BA1056" s="57">
        <v>46307.625</v>
      </c>
      <c r="BB1056" t="s">
        <v>5330</v>
      </c>
      <c r="BC1056">
        <v>2026</v>
      </c>
      <c r="BD1056">
        <v>10</v>
      </c>
      <c r="BE1056">
        <v>12</v>
      </c>
      <c r="BF1056" s="6">
        <f t="shared" si="48"/>
        <v>46307</v>
      </c>
      <c r="BG1056">
        <f t="shared" si="49"/>
        <v>-0.625</v>
      </c>
      <c r="BH1056" t="str">
        <f t="shared" si="50"/>
        <v>COMPLY</v>
      </c>
      <c r="BI1056" t="str">
        <f>VLOOKUP(H1056,Sheet2!$A$1:$B$270,2,FALSE)</f>
        <v>MOJOKERTO</v>
      </c>
    </row>
    <row r="1057" spans="1:61">
      <c r="A1057">
        <v>1056</v>
      </c>
      <c r="B1057">
        <v>1002632644</v>
      </c>
      <c r="C1057">
        <v>3</v>
      </c>
      <c r="D1057" t="s">
        <v>42</v>
      </c>
      <c r="E1057">
        <v>5</v>
      </c>
      <c r="F1057" t="s">
        <v>232</v>
      </c>
      <c r="G1057" t="s">
        <v>105</v>
      </c>
      <c r="H1057" t="s">
        <v>369</v>
      </c>
      <c r="I1057" t="s">
        <v>212</v>
      </c>
      <c r="J1057" t="s">
        <v>213</v>
      </c>
      <c r="K1057" t="s">
        <v>149</v>
      </c>
      <c r="M1057" t="s">
        <v>76</v>
      </c>
      <c r="N1057" t="s">
        <v>215</v>
      </c>
      <c r="O1057" s="57">
        <v>46307.484305555554</v>
      </c>
      <c r="P1057" s="57">
        <v>46307.980138888888</v>
      </c>
      <c r="Q1057">
        <v>69407500</v>
      </c>
      <c r="S1057">
        <v>152312243626</v>
      </c>
      <c r="T1057" t="s">
        <v>5321</v>
      </c>
      <c r="U1057" t="s">
        <v>6165</v>
      </c>
      <c r="V1057" t="s">
        <v>6166</v>
      </c>
      <c r="Z1057">
        <v>112.42879121999999</v>
      </c>
      <c r="AA1057">
        <v>-7.4780131120000002</v>
      </c>
      <c r="AB1057" t="s">
        <v>5324</v>
      </c>
      <c r="AC1057" t="s">
        <v>216</v>
      </c>
      <c r="AL1057" t="s">
        <v>217</v>
      </c>
      <c r="AM1057" t="s">
        <v>6167</v>
      </c>
      <c r="AN1057" t="s">
        <v>6</v>
      </c>
      <c r="AO1057" s="57">
        <v>46366.486458333333</v>
      </c>
      <c r="AR1057" t="s">
        <v>218</v>
      </c>
      <c r="AS1057" t="s">
        <v>105</v>
      </c>
      <c r="AT1057" t="s">
        <v>230</v>
      </c>
      <c r="AU1057">
        <v>20261012</v>
      </c>
      <c r="AV1057" t="s">
        <v>221</v>
      </c>
      <c r="AW1057" t="s">
        <v>540</v>
      </c>
      <c r="AX1057" t="s">
        <v>222</v>
      </c>
      <c r="BA1057" s="57">
        <v>46307.291666666664</v>
      </c>
      <c r="BB1057" t="s">
        <v>6167</v>
      </c>
      <c r="BC1057">
        <v>2026</v>
      </c>
      <c r="BD1057">
        <v>10</v>
      </c>
      <c r="BE1057">
        <v>12</v>
      </c>
      <c r="BF1057" s="6">
        <f t="shared" si="48"/>
        <v>46307</v>
      </c>
      <c r="BG1057">
        <f t="shared" si="49"/>
        <v>-0.29166666666424135</v>
      </c>
      <c r="BH1057" t="str">
        <f t="shared" si="50"/>
        <v>COMPLY</v>
      </c>
      <c r="BI1057" t="str">
        <f>VLOOKUP(H1057,Sheet2!$A$1:$B$270,2,FALSE)</f>
        <v>MOJOKERTO</v>
      </c>
    </row>
    <row r="1058" spans="1:61">
      <c r="A1058">
        <v>1057</v>
      </c>
      <c r="B1058">
        <v>1002634489</v>
      </c>
      <c r="C1058">
        <v>3</v>
      </c>
      <c r="D1058" t="s">
        <v>42</v>
      </c>
      <c r="E1058">
        <v>5</v>
      </c>
      <c r="F1058" t="s">
        <v>232</v>
      </c>
      <c r="G1058" t="s">
        <v>105</v>
      </c>
      <c r="H1058" t="s">
        <v>369</v>
      </c>
      <c r="I1058" t="s">
        <v>212</v>
      </c>
      <c r="J1058" t="s">
        <v>213</v>
      </c>
      <c r="K1058" t="s">
        <v>149</v>
      </c>
      <c r="M1058" t="s">
        <v>76</v>
      </c>
      <c r="N1058" t="s">
        <v>215</v>
      </c>
      <c r="O1058" s="57">
        <v>46308.444120370368</v>
      </c>
      <c r="P1058" s="57">
        <v>46308.681898148148</v>
      </c>
      <c r="Q1058">
        <v>69409188</v>
      </c>
      <c r="S1058">
        <v>152312243632</v>
      </c>
      <c r="T1058" t="s">
        <v>6171</v>
      </c>
      <c r="U1058" t="s">
        <v>6172</v>
      </c>
      <c r="V1058" t="s">
        <v>6173</v>
      </c>
      <c r="Z1058">
        <v>112.4340515</v>
      </c>
      <c r="AA1058">
        <v>-7.4665790000000003</v>
      </c>
      <c r="AB1058" t="s">
        <v>6174</v>
      </c>
      <c r="AC1058" t="s">
        <v>284</v>
      </c>
      <c r="AL1058" t="s">
        <v>217</v>
      </c>
      <c r="AM1058" t="s">
        <v>6175</v>
      </c>
      <c r="AN1058" t="s">
        <v>6</v>
      </c>
      <c r="AO1058" t="s">
        <v>5834</v>
      </c>
      <c r="AP1058" s="57">
        <v>46309.333333333336</v>
      </c>
      <c r="AR1058" t="s">
        <v>218</v>
      </c>
      <c r="AS1058" t="s">
        <v>105</v>
      </c>
      <c r="AT1058" t="s">
        <v>230</v>
      </c>
      <c r="AU1058">
        <v>20261013</v>
      </c>
      <c r="AV1058" t="s">
        <v>221</v>
      </c>
      <c r="AW1058" t="s">
        <v>540</v>
      </c>
      <c r="AX1058" t="s">
        <v>222</v>
      </c>
      <c r="BA1058" s="57">
        <v>46309.333333333336</v>
      </c>
      <c r="BB1058" t="s">
        <v>6175</v>
      </c>
      <c r="BC1058">
        <v>2026</v>
      </c>
      <c r="BD1058">
        <v>10</v>
      </c>
      <c r="BE1058">
        <v>13</v>
      </c>
      <c r="BF1058" s="6">
        <f t="shared" si="48"/>
        <v>46308</v>
      </c>
      <c r="BG1058">
        <f t="shared" si="49"/>
        <v>-1.3333333333357587</v>
      </c>
      <c r="BH1058" t="str">
        <f t="shared" si="50"/>
        <v>COMPLY</v>
      </c>
      <c r="BI1058" t="str">
        <f>VLOOKUP(H1058,Sheet2!$A$1:$B$270,2,FALSE)</f>
        <v>MOJOKERTO</v>
      </c>
    </row>
    <row r="1059" spans="1:61">
      <c r="A1059">
        <v>1058</v>
      </c>
      <c r="B1059">
        <v>1002633978</v>
      </c>
      <c r="C1059">
        <v>3</v>
      </c>
      <c r="D1059" t="s">
        <v>42</v>
      </c>
      <c r="E1059">
        <v>5</v>
      </c>
      <c r="F1059" t="s">
        <v>232</v>
      </c>
      <c r="G1059" t="s">
        <v>105</v>
      </c>
      <c r="H1059" t="s">
        <v>369</v>
      </c>
      <c r="I1059" t="s">
        <v>212</v>
      </c>
      <c r="J1059" t="s">
        <v>213</v>
      </c>
      <c r="K1059" t="s">
        <v>149</v>
      </c>
      <c r="M1059" t="s">
        <v>76</v>
      </c>
      <c r="N1059" t="s">
        <v>215</v>
      </c>
      <c r="O1059" s="57">
        <v>46308.350729166668</v>
      </c>
      <c r="P1059" s="57">
        <v>46308.45076388889</v>
      </c>
      <c r="Q1059">
        <v>69404704</v>
      </c>
      <c r="S1059">
        <v>152312243631</v>
      </c>
      <c r="T1059" t="s">
        <v>3411</v>
      </c>
      <c r="U1059" t="s">
        <v>3412</v>
      </c>
      <c r="V1059" t="s">
        <v>6168</v>
      </c>
      <c r="Z1059">
        <v>112.4278912</v>
      </c>
      <c r="AA1059">
        <v>-7.5155719000000003</v>
      </c>
      <c r="AB1059" t="s">
        <v>3414</v>
      </c>
      <c r="AC1059" t="s">
        <v>229</v>
      </c>
      <c r="AL1059" t="s">
        <v>217</v>
      </c>
      <c r="AM1059" t="s">
        <v>4580</v>
      </c>
      <c r="AN1059" t="s">
        <v>6</v>
      </c>
      <c r="AO1059" t="s">
        <v>5987</v>
      </c>
      <c r="AR1059" t="s">
        <v>218</v>
      </c>
      <c r="AS1059" t="s">
        <v>105</v>
      </c>
      <c r="AT1059" t="s">
        <v>342</v>
      </c>
      <c r="AU1059">
        <v>20261013</v>
      </c>
      <c r="AV1059" t="s">
        <v>221</v>
      </c>
      <c r="AW1059" t="s">
        <v>899</v>
      </c>
      <c r="AX1059" t="s">
        <v>222</v>
      </c>
      <c r="BA1059" s="57">
        <v>46308.291666666664</v>
      </c>
      <c r="BB1059" t="s">
        <v>4580</v>
      </c>
      <c r="BC1059">
        <v>2026</v>
      </c>
      <c r="BD1059">
        <v>10</v>
      </c>
      <c r="BE1059">
        <v>13</v>
      </c>
      <c r="BF1059" s="6">
        <f t="shared" si="48"/>
        <v>46308</v>
      </c>
      <c r="BG1059">
        <f t="shared" si="49"/>
        <v>-0.29166666666424135</v>
      </c>
      <c r="BH1059" t="str">
        <f t="shared" si="50"/>
        <v>COMPLY</v>
      </c>
      <c r="BI1059" t="str">
        <f>VLOOKUP(H1059,Sheet2!$A$1:$B$270,2,FALSE)</f>
        <v>MOJOKERTO</v>
      </c>
    </row>
    <row r="1060" spans="1:61">
      <c r="A1060">
        <v>1059</v>
      </c>
      <c r="B1060">
        <v>1002636320</v>
      </c>
      <c r="C1060">
        <v>3</v>
      </c>
      <c r="D1060" t="s">
        <v>42</v>
      </c>
      <c r="E1060">
        <v>5</v>
      </c>
      <c r="F1060" t="s">
        <v>232</v>
      </c>
      <c r="G1060" t="s">
        <v>105</v>
      </c>
      <c r="H1060" t="s">
        <v>369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46309.435613425929</v>
      </c>
      <c r="P1060" s="57">
        <v>46309.725624999999</v>
      </c>
      <c r="Q1060">
        <v>69409921</v>
      </c>
      <c r="S1060">
        <v>152312243641</v>
      </c>
      <c r="T1060" t="s">
        <v>7080</v>
      </c>
      <c r="U1060" t="s">
        <v>7081</v>
      </c>
      <c r="V1060" t="s">
        <v>7082</v>
      </c>
      <c r="Z1060">
        <v>112.43987291786399</v>
      </c>
      <c r="AA1060">
        <v>-7.4796425126214299</v>
      </c>
      <c r="AB1060" t="s">
        <v>7083</v>
      </c>
      <c r="AC1060" t="s">
        <v>229</v>
      </c>
      <c r="AL1060" t="s">
        <v>217</v>
      </c>
      <c r="AM1060" t="s">
        <v>7084</v>
      </c>
      <c r="AN1060" t="s">
        <v>6</v>
      </c>
      <c r="AO1060" t="s">
        <v>6866</v>
      </c>
      <c r="AP1060" s="57">
        <v>46310.333333333336</v>
      </c>
      <c r="AR1060" t="s">
        <v>218</v>
      </c>
      <c r="AS1060" t="s">
        <v>105</v>
      </c>
      <c r="AT1060" t="s">
        <v>342</v>
      </c>
      <c r="AU1060">
        <v>20261014</v>
      </c>
      <c r="AV1060" t="s">
        <v>221</v>
      </c>
      <c r="AW1060" t="s">
        <v>540</v>
      </c>
      <c r="AX1060" t="s">
        <v>222</v>
      </c>
      <c r="BA1060" s="57">
        <v>46310.333333333336</v>
      </c>
      <c r="BB1060" t="s">
        <v>7084</v>
      </c>
      <c r="BC1060">
        <v>2026</v>
      </c>
      <c r="BD1060">
        <v>10</v>
      </c>
      <c r="BE1060">
        <v>14</v>
      </c>
      <c r="BF1060" s="6">
        <f t="shared" si="48"/>
        <v>46309</v>
      </c>
      <c r="BG1060">
        <f t="shared" si="49"/>
        <v>-1.3333333333357587</v>
      </c>
      <c r="BH1060" t="str">
        <f t="shared" si="50"/>
        <v>COMPLY</v>
      </c>
      <c r="BI1060" t="str">
        <f>VLOOKUP(H1060,Sheet2!$A$1:$B$270,2,FALSE)</f>
        <v>MOJOKERTO</v>
      </c>
    </row>
    <row r="1061" spans="1:61">
      <c r="A1061">
        <v>1060</v>
      </c>
      <c r="B1061">
        <v>1002636288</v>
      </c>
      <c r="C1061">
        <v>3</v>
      </c>
      <c r="D1061" t="s">
        <v>42</v>
      </c>
      <c r="E1061">
        <v>5</v>
      </c>
      <c r="F1061" t="s">
        <v>232</v>
      </c>
      <c r="G1061" t="s">
        <v>105</v>
      </c>
      <c r="H1061" t="s">
        <v>369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46309.428877314815</v>
      </c>
      <c r="P1061" s="57">
        <v>46310.716423611113</v>
      </c>
      <c r="Q1061">
        <v>69409912</v>
      </c>
      <c r="S1061">
        <v>152312243640</v>
      </c>
      <c r="T1061" t="s">
        <v>7085</v>
      </c>
      <c r="U1061" t="s">
        <v>7086</v>
      </c>
      <c r="V1061" t="s">
        <v>7087</v>
      </c>
      <c r="Z1061">
        <v>112.439055</v>
      </c>
      <c r="AA1061">
        <v>-7.4681489999999897</v>
      </c>
      <c r="AB1061" t="s">
        <v>7088</v>
      </c>
      <c r="AC1061" t="s">
        <v>235</v>
      </c>
      <c r="AL1061" t="s">
        <v>217</v>
      </c>
      <c r="AM1061" t="s">
        <v>7089</v>
      </c>
      <c r="AN1061" t="s">
        <v>6</v>
      </c>
      <c r="AO1061" t="s">
        <v>6944</v>
      </c>
      <c r="AP1061" s="57">
        <v>46311.333333333336</v>
      </c>
      <c r="AR1061" t="s">
        <v>218</v>
      </c>
      <c r="AS1061" t="s">
        <v>105</v>
      </c>
      <c r="AT1061" t="s">
        <v>230</v>
      </c>
      <c r="AU1061">
        <v>20261015</v>
      </c>
      <c r="AV1061" t="s">
        <v>221</v>
      </c>
      <c r="AW1061" t="s">
        <v>877</v>
      </c>
      <c r="AX1061" t="s">
        <v>222</v>
      </c>
      <c r="BA1061" s="57">
        <v>46311.333333333336</v>
      </c>
      <c r="BB1061" t="s">
        <v>7089</v>
      </c>
      <c r="BC1061">
        <v>2026</v>
      </c>
      <c r="BD1061">
        <v>10</v>
      </c>
      <c r="BE1061">
        <v>15</v>
      </c>
      <c r="BF1061" s="6">
        <f t="shared" si="48"/>
        <v>46310</v>
      </c>
      <c r="BG1061">
        <f t="shared" si="49"/>
        <v>-1.3333333333357587</v>
      </c>
      <c r="BH1061" t="str">
        <f t="shared" si="50"/>
        <v>COMPLY</v>
      </c>
      <c r="BI1061" t="str">
        <f>VLOOKUP(H1061,Sheet2!$A$1:$B$270,2,FALSE)</f>
        <v>MOJOKERTO</v>
      </c>
    </row>
    <row r="1062" spans="1:61">
      <c r="A1062">
        <v>1061</v>
      </c>
      <c r="B1062">
        <v>1002638113</v>
      </c>
      <c r="C1062">
        <v>3</v>
      </c>
      <c r="D1062" t="s">
        <v>42</v>
      </c>
      <c r="E1062">
        <v>5</v>
      </c>
      <c r="F1062" t="s">
        <v>232</v>
      </c>
      <c r="G1062" t="s">
        <v>105</v>
      </c>
      <c r="H1062" t="s">
        <v>369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46310.457118055558</v>
      </c>
      <c r="P1062" s="57">
        <v>46311.448518518519</v>
      </c>
      <c r="Q1062">
        <v>69410660</v>
      </c>
      <c r="S1062">
        <v>152312243654</v>
      </c>
      <c r="T1062" t="s">
        <v>7691</v>
      </c>
      <c r="U1062" t="s">
        <v>7692</v>
      </c>
      <c r="V1062" t="s">
        <v>8732</v>
      </c>
      <c r="Z1062">
        <v>112.3876107</v>
      </c>
      <c r="AA1062">
        <v>-7.4628272999999998</v>
      </c>
      <c r="AB1062" t="s">
        <v>7693</v>
      </c>
      <c r="AC1062" t="s">
        <v>229</v>
      </c>
      <c r="AL1062" t="s">
        <v>217</v>
      </c>
      <c r="AM1062" t="s">
        <v>8733</v>
      </c>
      <c r="AN1062" t="s">
        <v>6</v>
      </c>
      <c r="AO1062" t="s">
        <v>7432</v>
      </c>
      <c r="AP1062" s="57">
        <v>46312.333333333336</v>
      </c>
      <c r="AR1062" t="s">
        <v>218</v>
      </c>
      <c r="AS1062" t="s">
        <v>105</v>
      </c>
      <c r="AT1062" t="s">
        <v>230</v>
      </c>
      <c r="AU1062">
        <v>20261016</v>
      </c>
      <c r="AV1062" t="s">
        <v>221</v>
      </c>
      <c r="AW1062" t="s">
        <v>540</v>
      </c>
      <c r="AX1062" t="s">
        <v>222</v>
      </c>
      <c r="BA1062" s="57">
        <v>46312.333333333336</v>
      </c>
      <c r="BB1062" t="s">
        <v>8733</v>
      </c>
      <c r="BC1062">
        <v>2026</v>
      </c>
      <c r="BD1062">
        <v>10</v>
      </c>
      <c r="BE1062">
        <v>16</v>
      </c>
      <c r="BF1062" s="6">
        <f t="shared" si="48"/>
        <v>46311</v>
      </c>
      <c r="BG1062">
        <f t="shared" si="49"/>
        <v>-1.3333333333357587</v>
      </c>
      <c r="BH1062" t="str">
        <f t="shared" si="50"/>
        <v>COMPLY</v>
      </c>
      <c r="BI1062" t="str">
        <f>VLOOKUP(H1062,Sheet2!$A$1:$B$270,2,FALSE)</f>
        <v>MOJOKERTO</v>
      </c>
    </row>
    <row r="1063" spans="1:61">
      <c r="A1063">
        <v>1062</v>
      </c>
      <c r="B1063">
        <v>1002637672</v>
      </c>
      <c r="C1063">
        <v>3</v>
      </c>
      <c r="D1063" t="s">
        <v>42</v>
      </c>
      <c r="E1063">
        <v>5</v>
      </c>
      <c r="F1063" t="s">
        <v>232</v>
      </c>
      <c r="G1063" t="s">
        <v>105</v>
      </c>
      <c r="H1063" t="s">
        <v>369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46310.360520833332</v>
      </c>
      <c r="P1063" s="57">
        <v>46312.702986111108</v>
      </c>
      <c r="Q1063">
        <v>69410485</v>
      </c>
      <c r="S1063">
        <v>152312243652</v>
      </c>
      <c r="T1063" t="s">
        <v>7694</v>
      </c>
      <c r="U1063" t="s">
        <v>7695</v>
      </c>
      <c r="V1063" t="s">
        <v>8734</v>
      </c>
      <c r="Z1063">
        <v>112.43950580000001</v>
      </c>
      <c r="AA1063">
        <v>-7.4784031000000004</v>
      </c>
      <c r="AB1063" t="s">
        <v>7696</v>
      </c>
      <c r="AC1063" t="s">
        <v>229</v>
      </c>
      <c r="AL1063" t="s">
        <v>217</v>
      </c>
      <c r="AM1063" t="s">
        <v>8735</v>
      </c>
      <c r="AN1063" t="s">
        <v>6</v>
      </c>
      <c r="AO1063" t="s">
        <v>7598</v>
      </c>
      <c r="AP1063" s="57">
        <v>46312.458333333336</v>
      </c>
      <c r="AR1063" t="s">
        <v>218</v>
      </c>
      <c r="AS1063" t="s">
        <v>105</v>
      </c>
      <c r="AT1063" t="s">
        <v>230</v>
      </c>
      <c r="AU1063">
        <v>20261017</v>
      </c>
      <c r="AV1063" t="s">
        <v>221</v>
      </c>
      <c r="AW1063" t="s">
        <v>540</v>
      </c>
      <c r="AX1063" t="s">
        <v>222</v>
      </c>
      <c r="BA1063" s="57">
        <v>46312.458333333336</v>
      </c>
      <c r="BB1063" t="s">
        <v>8735</v>
      </c>
      <c r="BC1063">
        <v>2026</v>
      </c>
      <c r="BD1063">
        <v>10</v>
      </c>
      <c r="BE1063">
        <v>17</v>
      </c>
      <c r="BF1063" s="6">
        <f t="shared" si="48"/>
        <v>46312</v>
      </c>
      <c r="BG1063">
        <f t="shared" si="49"/>
        <v>-0.45833333333575865</v>
      </c>
      <c r="BH1063" t="str">
        <f t="shared" si="50"/>
        <v>COMPLY</v>
      </c>
      <c r="BI1063" t="str">
        <f>VLOOKUP(H1063,Sheet2!$A$1:$B$270,2,FALSE)</f>
        <v>MOJOKERTO</v>
      </c>
    </row>
    <row r="1064" spans="1:61">
      <c r="A1064">
        <v>1063</v>
      </c>
      <c r="B1064">
        <v>1002638004</v>
      </c>
      <c r="C1064">
        <v>3</v>
      </c>
      <c r="D1064" t="s">
        <v>42</v>
      </c>
      <c r="E1064">
        <v>5</v>
      </c>
      <c r="F1064" t="s">
        <v>232</v>
      </c>
      <c r="G1064" t="s">
        <v>105</v>
      </c>
      <c r="H1064" t="s">
        <v>369</v>
      </c>
      <c r="I1064" t="s">
        <v>212</v>
      </c>
      <c r="J1064" t="s">
        <v>213</v>
      </c>
      <c r="K1064" t="s">
        <v>149</v>
      </c>
      <c r="M1064" t="s">
        <v>76</v>
      </c>
      <c r="N1064" t="s">
        <v>215</v>
      </c>
      <c r="O1064" s="57">
        <v>46310.438263888886</v>
      </c>
      <c r="P1064" s="57">
        <v>46311.506504629629</v>
      </c>
      <c r="Q1064">
        <v>69410616</v>
      </c>
      <c r="S1064">
        <v>152312243651</v>
      </c>
      <c r="T1064" t="s">
        <v>7685</v>
      </c>
      <c r="U1064" t="s">
        <v>7686</v>
      </c>
      <c r="V1064" t="s">
        <v>7687</v>
      </c>
      <c r="Z1064">
        <v>112.39175640000001</v>
      </c>
      <c r="AA1064">
        <v>-7.4985856999999996</v>
      </c>
      <c r="AB1064" t="s">
        <v>7688</v>
      </c>
      <c r="AC1064" t="s">
        <v>229</v>
      </c>
      <c r="AL1064" t="s">
        <v>217</v>
      </c>
      <c r="AM1064" t="s">
        <v>7689</v>
      </c>
      <c r="AN1064" t="s">
        <v>6</v>
      </c>
      <c r="AO1064" t="s">
        <v>7690</v>
      </c>
      <c r="AP1064" s="57">
        <v>46311.458333333336</v>
      </c>
      <c r="AR1064" t="s">
        <v>218</v>
      </c>
      <c r="AS1064" t="s">
        <v>105</v>
      </c>
      <c r="AT1064" t="s">
        <v>230</v>
      </c>
      <c r="AU1064">
        <v>20261016</v>
      </c>
      <c r="AV1064" t="s">
        <v>221</v>
      </c>
      <c r="AW1064" t="s">
        <v>540</v>
      </c>
      <c r="AX1064" t="s">
        <v>222</v>
      </c>
      <c r="BA1064" s="57">
        <v>46311.458333333336</v>
      </c>
      <c r="BB1064" t="s">
        <v>7689</v>
      </c>
      <c r="BC1064">
        <v>2026</v>
      </c>
      <c r="BD1064">
        <v>10</v>
      </c>
      <c r="BE1064">
        <v>16</v>
      </c>
      <c r="BF1064" s="6">
        <f t="shared" si="48"/>
        <v>46311</v>
      </c>
      <c r="BG1064">
        <f t="shared" si="49"/>
        <v>-0.45833333333575865</v>
      </c>
      <c r="BH1064" t="str">
        <f t="shared" si="50"/>
        <v>COMPLY</v>
      </c>
      <c r="BI1064" t="str">
        <f>VLOOKUP(H1064,Sheet2!$A$1:$B$270,2,FALSE)</f>
        <v>MOJOKERTO</v>
      </c>
    </row>
    <row r="1065" spans="1:61">
      <c r="A1065">
        <v>1064</v>
      </c>
      <c r="B1065">
        <v>1002640385</v>
      </c>
      <c r="C1065">
        <v>3</v>
      </c>
      <c r="D1065" t="s">
        <v>42</v>
      </c>
      <c r="E1065">
        <v>5</v>
      </c>
      <c r="F1065" t="s">
        <v>232</v>
      </c>
      <c r="G1065" t="s">
        <v>105</v>
      </c>
      <c r="H1065" t="s">
        <v>369</v>
      </c>
      <c r="I1065" t="s">
        <v>212</v>
      </c>
      <c r="J1065" t="s">
        <v>213</v>
      </c>
      <c r="K1065" t="s">
        <v>149</v>
      </c>
      <c r="M1065" t="s">
        <v>76</v>
      </c>
      <c r="N1065" t="s">
        <v>215</v>
      </c>
      <c r="O1065" s="57">
        <v>46311.610254629632</v>
      </c>
      <c r="P1065" s="57">
        <v>46311.816724537035</v>
      </c>
      <c r="Q1065">
        <v>69411601</v>
      </c>
      <c r="S1065">
        <v>152312243664</v>
      </c>
      <c r="T1065" t="s">
        <v>8736</v>
      </c>
      <c r="U1065" t="s">
        <v>8737</v>
      </c>
      <c r="V1065" t="s">
        <v>8738</v>
      </c>
      <c r="Z1065">
        <v>112.44589329999999</v>
      </c>
      <c r="AA1065">
        <v>-7.4664669999999997</v>
      </c>
      <c r="AB1065" t="s">
        <v>8739</v>
      </c>
      <c r="AC1065" t="s">
        <v>229</v>
      </c>
      <c r="AL1065" t="s">
        <v>217</v>
      </c>
      <c r="AM1065" t="s">
        <v>8740</v>
      </c>
      <c r="AN1065" t="s">
        <v>6</v>
      </c>
      <c r="AO1065" t="s">
        <v>8260</v>
      </c>
      <c r="AP1065" s="57">
        <v>46312.625</v>
      </c>
      <c r="AR1065" t="s">
        <v>218</v>
      </c>
      <c r="AS1065" t="s">
        <v>105</v>
      </c>
      <c r="AT1065" t="s">
        <v>230</v>
      </c>
      <c r="AU1065">
        <v>20261016</v>
      </c>
      <c r="AV1065" t="s">
        <v>221</v>
      </c>
      <c r="AW1065" t="s">
        <v>540</v>
      </c>
      <c r="AX1065" t="s">
        <v>222</v>
      </c>
      <c r="BA1065" s="57">
        <v>46312.625</v>
      </c>
      <c r="BB1065" t="s">
        <v>8740</v>
      </c>
      <c r="BC1065">
        <v>2026</v>
      </c>
      <c r="BD1065">
        <v>10</v>
      </c>
      <c r="BE1065">
        <v>16</v>
      </c>
      <c r="BF1065" s="6">
        <f t="shared" si="48"/>
        <v>46311</v>
      </c>
      <c r="BG1065">
        <f t="shared" si="49"/>
        <v>-1.625</v>
      </c>
      <c r="BH1065" t="str">
        <f t="shared" si="50"/>
        <v>COMPLY</v>
      </c>
      <c r="BI1065" t="str">
        <f>VLOOKUP(H1065,Sheet2!$A$1:$B$270,2,FALSE)</f>
        <v>MOJOKERTO</v>
      </c>
    </row>
    <row r="1066" spans="1:61">
      <c r="A1066">
        <v>1065</v>
      </c>
      <c r="B1066">
        <v>1002642973</v>
      </c>
      <c r="C1066">
        <v>3</v>
      </c>
      <c r="D1066" t="s">
        <v>42</v>
      </c>
      <c r="E1066">
        <v>5</v>
      </c>
      <c r="F1066" t="s">
        <v>232</v>
      </c>
      <c r="G1066" t="s">
        <v>105</v>
      </c>
      <c r="H1066" t="s">
        <v>369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46314.500763888886</v>
      </c>
      <c r="P1066" s="57">
        <v>46314.750011574077</v>
      </c>
      <c r="Q1066">
        <v>69412833</v>
      </c>
      <c r="S1066">
        <v>152312243668</v>
      </c>
      <c r="T1066" t="s">
        <v>9718</v>
      </c>
      <c r="U1066" t="s">
        <v>9719</v>
      </c>
      <c r="V1066" t="s">
        <v>9720</v>
      </c>
      <c r="Z1066">
        <v>112.402023</v>
      </c>
      <c r="AA1066">
        <v>-7.4927093999999999</v>
      </c>
      <c r="AB1066" t="s">
        <v>9721</v>
      </c>
      <c r="AC1066" t="s">
        <v>229</v>
      </c>
      <c r="AL1066" t="s">
        <v>217</v>
      </c>
      <c r="AM1066" t="s">
        <v>9722</v>
      </c>
      <c r="AN1066" t="s">
        <v>6</v>
      </c>
      <c r="AO1066" t="s">
        <v>9670</v>
      </c>
      <c r="AP1066" s="57">
        <v>46315.458333333336</v>
      </c>
      <c r="AR1066" t="s">
        <v>218</v>
      </c>
      <c r="AS1066" t="s">
        <v>105</v>
      </c>
      <c r="AT1066" t="s">
        <v>230</v>
      </c>
      <c r="AU1066">
        <v>20261019</v>
      </c>
      <c r="AV1066" t="s">
        <v>221</v>
      </c>
      <c r="AW1066" t="s">
        <v>540</v>
      </c>
      <c r="AX1066" t="s">
        <v>222</v>
      </c>
      <c r="BA1066" s="57">
        <v>46315.458333333336</v>
      </c>
      <c r="BB1066" t="s">
        <v>9722</v>
      </c>
      <c r="BC1066">
        <v>2026</v>
      </c>
      <c r="BD1066">
        <v>10</v>
      </c>
      <c r="BE1066">
        <v>19</v>
      </c>
      <c r="BF1066" s="6">
        <f t="shared" si="48"/>
        <v>46314</v>
      </c>
      <c r="BG1066">
        <f t="shared" si="49"/>
        <v>-1.4583333333357587</v>
      </c>
      <c r="BH1066" t="str">
        <f t="shared" si="50"/>
        <v>COMPLY</v>
      </c>
      <c r="BI1066" t="str">
        <f>VLOOKUP(H1066,Sheet2!$A$1:$B$270,2,FALSE)</f>
        <v>MOJOKERTO</v>
      </c>
    </row>
    <row r="1067" spans="1:61">
      <c r="A1067">
        <v>1066</v>
      </c>
      <c r="B1067">
        <v>1002644815</v>
      </c>
      <c r="C1067">
        <v>3</v>
      </c>
      <c r="D1067" t="s">
        <v>42</v>
      </c>
      <c r="E1067">
        <v>5</v>
      </c>
      <c r="F1067" t="s">
        <v>232</v>
      </c>
      <c r="G1067" t="s">
        <v>105</v>
      </c>
      <c r="H1067" t="s">
        <v>369</v>
      </c>
      <c r="I1067" t="s">
        <v>212</v>
      </c>
      <c r="J1067" t="s">
        <v>213</v>
      </c>
      <c r="K1067" t="s">
        <v>149</v>
      </c>
      <c r="M1067" t="s">
        <v>76</v>
      </c>
      <c r="N1067" t="s">
        <v>215</v>
      </c>
      <c r="O1067" s="57">
        <v>46315.41777777778</v>
      </c>
      <c r="P1067" s="57">
        <v>46315.692395833335</v>
      </c>
      <c r="Q1067">
        <v>69413495</v>
      </c>
      <c r="S1067">
        <v>152312243468</v>
      </c>
      <c r="T1067" t="s">
        <v>10428</v>
      </c>
      <c r="U1067" t="s">
        <v>10429</v>
      </c>
      <c r="V1067" t="s">
        <v>10430</v>
      </c>
      <c r="Z1067">
        <v>112.3797991</v>
      </c>
      <c r="AA1067">
        <v>-7.4606664</v>
      </c>
      <c r="AB1067" t="s">
        <v>10431</v>
      </c>
      <c r="AC1067" t="s">
        <v>229</v>
      </c>
      <c r="AL1067" t="s">
        <v>217</v>
      </c>
      <c r="AM1067" t="s">
        <v>9783</v>
      </c>
      <c r="AN1067" t="s">
        <v>6</v>
      </c>
      <c r="AO1067" t="s">
        <v>10147</v>
      </c>
      <c r="AP1067" s="57">
        <v>46316.333333333336</v>
      </c>
      <c r="AR1067" t="s">
        <v>218</v>
      </c>
      <c r="AS1067" t="s">
        <v>105</v>
      </c>
      <c r="AT1067" t="s">
        <v>230</v>
      </c>
      <c r="AU1067">
        <v>20261020</v>
      </c>
      <c r="AV1067" t="s">
        <v>221</v>
      </c>
      <c r="AW1067" t="s">
        <v>541</v>
      </c>
      <c r="AX1067" t="s">
        <v>222</v>
      </c>
      <c r="BA1067" s="57">
        <v>46316.333333333336</v>
      </c>
      <c r="BB1067" t="s">
        <v>9783</v>
      </c>
      <c r="BC1067">
        <v>2026</v>
      </c>
      <c r="BD1067">
        <v>10</v>
      </c>
      <c r="BE1067">
        <v>20</v>
      </c>
      <c r="BF1067" s="6">
        <f t="shared" si="48"/>
        <v>46315</v>
      </c>
      <c r="BG1067">
        <f t="shared" si="49"/>
        <v>-1.3333333333357587</v>
      </c>
      <c r="BH1067" t="str">
        <f t="shared" si="50"/>
        <v>COMPLY</v>
      </c>
      <c r="BI1067" t="str">
        <f>VLOOKUP(H1067,Sheet2!$A$1:$B$270,2,FALSE)</f>
        <v>MOJOKERTO</v>
      </c>
    </row>
    <row r="1068" spans="1:61">
      <c r="A1068">
        <v>1067</v>
      </c>
      <c r="B1068">
        <v>1002625542</v>
      </c>
      <c r="C1068">
        <v>3</v>
      </c>
      <c r="D1068" t="s">
        <v>42</v>
      </c>
      <c r="E1068">
        <v>5</v>
      </c>
      <c r="F1068" t="s">
        <v>232</v>
      </c>
      <c r="G1068" t="s">
        <v>105</v>
      </c>
      <c r="H1068" t="s">
        <v>369</v>
      </c>
      <c r="I1068" t="s">
        <v>212</v>
      </c>
      <c r="J1068" t="s">
        <v>213</v>
      </c>
      <c r="K1068" t="s">
        <v>149</v>
      </c>
      <c r="M1068" t="s">
        <v>1625</v>
      </c>
      <c r="N1068" t="s">
        <v>215</v>
      </c>
      <c r="O1068" s="57">
        <v>46302.420590277776</v>
      </c>
      <c r="P1068" s="57">
        <v>46302.447372685187</v>
      </c>
      <c r="Q1068">
        <v>69405530</v>
      </c>
      <c r="S1068">
        <v>152312243592</v>
      </c>
      <c r="T1068" t="s">
        <v>4114</v>
      </c>
      <c r="U1068" t="s">
        <v>4106</v>
      </c>
      <c r="Z1068">
        <v>112.460019</v>
      </c>
      <c r="AA1068">
        <v>-7.4681623999999998</v>
      </c>
      <c r="AB1068" t="s">
        <v>4112</v>
      </c>
      <c r="AC1068" t="s">
        <v>229</v>
      </c>
      <c r="AO1068" s="57">
        <v>46213.434340277781</v>
      </c>
      <c r="AR1068" t="s">
        <v>1630</v>
      </c>
      <c r="AS1068" t="s">
        <v>105</v>
      </c>
      <c r="AT1068" t="s">
        <v>220</v>
      </c>
      <c r="AV1068" t="s">
        <v>4115</v>
      </c>
      <c r="AW1068" t="s">
        <v>540</v>
      </c>
      <c r="AX1068" t="s">
        <v>222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MOJOKERTO</v>
      </c>
    </row>
    <row r="1069" spans="1:61">
      <c r="A1069">
        <v>1068</v>
      </c>
      <c r="B1069">
        <v>1002623921</v>
      </c>
      <c r="C1069">
        <v>3</v>
      </c>
      <c r="D1069" t="s">
        <v>42</v>
      </c>
      <c r="E1069">
        <v>5</v>
      </c>
      <c r="F1069" t="s">
        <v>232</v>
      </c>
      <c r="G1069" t="s">
        <v>101</v>
      </c>
      <c r="H1069" t="s">
        <v>425</v>
      </c>
      <c r="I1069" t="s">
        <v>212</v>
      </c>
      <c r="J1069" t="s">
        <v>213</v>
      </c>
      <c r="K1069" t="s">
        <v>149</v>
      </c>
      <c r="L1069" t="s">
        <v>214</v>
      </c>
      <c r="M1069" t="s">
        <v>542</v>
      </c>
      <c r="N1069" t="s">
        <v>215</v>
      </c>
      <c r="O1069" s="57">
        <v>46301.455960648149</v>
      </c>
      <c r="P1069" s="57">
        <v>46301.455960648149</v>
      </c>
      <c r="Q1069">
        <v>69402355</v>
      </c>
      <c r="T1069" t="s">
        <v>1160</v>
      </c>
      <c r="V1069" t="s">
        <v>1162</v>
      </c>
      <c r="Z1069">
        <v>112.511</v>
      </c>
      <c r="AA1069">
        <v>-7.4028600000000004</v>
      </c>
      <c r="AB1069" t="s">
        <v>1163</v>
      </c>
      <c r="AC1069" t="s">
        <v>235</v>
      </c>
      <c r="AL1069" t="s">
        <v>217</v>
      </c>
      <c r="AM1069" t="s">
        <v>1164</v>
      </c>
      <c r="AN1069" t="s">
        <v>6</v>
      </c>
      <c r="AO1069" s="57">
        <v>46183.475752314815</v>
      </c>
      <c r="AP1069" s="57">
        <v>46297</v>
      </c>
      <c r="AR1069" t="s">
        <v>543</v>
      </c>
      <c r="AS1069" t="s">
        <v>560</v>
      </c>
      <c r="AT1069" t="s">
        <v>230</v>
      </c>
      <c r="AV1069" t="s">
        <v>3422</v>
      </c>
      <c r="AW1069" t="s">
        <v>886</v>
      </c>
      <c r="AX1069" t="s">
        <v>222</v>
      </c>
      <c r="BA1069" s="57">
        <v>46297.458333333336</v>
      </c>
      <c r="BB1069" t="s">
        <v>1164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SIDOARJO</v>
      </c>
    </row>
    <row r="1070" spans="1:61">
      <c r="A1070">
        <v>1069</v>
      </c>
      <c r="B1070">
        <v>1002626384</v>
      </c>
      <c r="C1070">
        <v>3</v>
      </c>
      <c r="D1070" t="s">
        <v>42</v>
      </c>
      <c r="E1070">
        <v>5</v>
      </c>
      <c r="F1070" t="s">
        <v>232</v>
      </c>
      <c r="G1070" t="s">
        <v>101</v>
      </c>
      <c r="H1070" t="s">
        <v>425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46302.60670138889</v>
      </c>
      <c r="P1070" s="57">
        <v>46303.762013888889</v>
      </c>
      <c r="Q1070">
        <v>69405945</v>
      </c>
      <c r="S1070">
        <v>152331251971</v>
      </c>
      <c r="T1070" t="s">
        <v>4116</v>
      </c>
      <c r="U1070" t="s">
        <v>4117</v>
      </c>
      <c r="V1070" t="s">
        <v>4118</v>
      </c>
      <c r="Z1070">
        <v>112.6039614</v>
      </c>
      <c r="AA1070">
        <v>-7.3871428999999997</v>
      </c>
      <c r="AB1070" t="s">
        <v>4119</v>
      </c>
      <c r="AC1070" t="s">
        <v>235</v>
      </c>
      <c r="AL1070" t="s">
        <v>217</v>
      </c>
      <c r="AM1070" t="s">
        <v>4044</v>
      </c>
      <c r="AN1070" t="s">
        <v>6</v>
      </c>
      <c r="AO1070" s="57">
        <v>46213.611087962963</v>
      </c>
      <c r="AP1070" s="57">
        <v>46303.458333333336</v>
      </c>
      <c r="AR1070" t="s">
        <v>218</v>
      </c>
      <c r="AS1070" t="s">
        <v>560</v>
      </c>
      <c r="AT1070" t="s">
        <v>230</v>
      </c>
      <c r="AU1070">
        <v>20261008</v>
      </c>
      <c r="AV1070" t="s">
        <v>221</v>
      </c>
      <c r="AW1070" t="s">
        <v>877</v>
      </c>
      <c r="AX1070" t="s">
        <v>222</v>
      </c>
      <c r="BA1070" s="57">
        <v>46303.458333333336</v>
      </c>
      <c r="BB1070" t="s">
        <v>4044</v>
      </c>
      <c r="BC1070">
        <v>2026</v>
      </c>
      <c r="BD1070">
        <v>10</v>
      </c>
      <c r="BE1070">
        <v>8</v>
      </c>
      <c r="BF1070" s="6">
        <f t="shared" si="48"/>
        <v>46303</v>
      </c>
      <c r="BG1070">
        <f t="shared" si="49"/>
        <v>-0.45833333333575865</v>
      </c>
      <c r="BH1070" t="str">
        <f t="shared" si="50"/>
        <v>COMPLY</v>
      </c>
      <c r="BI1070" t="str">
        <f>VLOOKUP(H1070,Sheet2!$A$1:$B$270,2,FALSE)</f>
        <v>SIDOARJO</v>
      </c>
    </row>
    <row r="1071" spans="1:61">
      <c r="A1071">
        <v>1070</v>
      </c>
      <c r="B1071">
        <v>1002631456</v>
      </c>
      <c r="C1071">
        <v>3</v>
      </c>
      <c r="D1071" t="s">
        <v>42</v>
      </c>
      <c r="E1071">
        <v>5</v>
      </c>
      <c r="F1071" t="s">
        <v>232</v>
      </c>
      <c r="G1071" t="s">
        <v>101</v>
      </c>
      <c r="H1071" t="s">
        <v>425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46306.432893518519</v>
      </c>
      <c r="P1071" s="57">
        <v>46307.496574074074</v>
      </c>
      <c r="Q1071">
        <v>69408133</v>
      </c>
      <c r="S1071">
        <v>152331252029</v>
      </c>
      <c r="T1071" t="s">
        <v>5331</v>
      </c>
      <c r="U1071" t="s">
        <v>5332</v>
      </c>
      <c r="V1071" t="s">
        <v>5333</v>
      </c>
      <c r="Z1071">
        <v>112.5299986</v>
      </c>
      <c r="AA1071">
        <v>-7.3994343999999996</v>
      </c>
      <c r="AB1071" t="s">
        <v>5334</v>
      </c>
      <c r="AC1071" t="s">
        <v>229</v>
      </c>
      <c r="AL1071" t="s">
        <v>217</v>
      </c>
      <c r="AM1071" t="s">
        <v>5335</v>
      </c>
      <c r="AN1071" t="s">
        <v>6</v>
      </c>
      <c r="AO1071" s="57">
        <v>46336.434155092589</v>
      </c>
      <c r="AP1071" s="57">
        <v>46307.333333333336</v>
      </c>
      <c r="AR1071" t="s">
        <v>218</v>
      </c>
      <c r="AS1071" t="s">
        <v>560</v>
      </c>
      <c r="AT1071" t="s">
        <v>230</v>
      </c>
      <c r="AU1071">
        <v>20261012</v>
      </c>
      <c r="AV1071" t="s">
        <v>221</v>
      </c>
      <c r="AW1071" t="s">
        <v>541</v>
      </c>
      <c r="AX1071" t="s">
        <v>222</v>
      </c>
      <c r="BA1071" s="57">
        <v>46307.333333333336</v>
      </c>
      <c r="BB1071" t="s">
        <v>5335</v>
      </c>
      <c r="BC1071">
        <v>2026</v>
      </c>
      <c r="BD1071">
        <v>10</v>
      </c>
      <c r="BE1071">
        <v>12</v>
      </c>
      <c r="BF1071" s="6">
        <f t="shared" si="48"/>
        <v>46307</v>
      </c>
      <c r="BG1071">
        <f t="shared" si="49"/>
        <v>-0.33333333333575865</v>
      </c>
      <c r="BH1071" t="str">
        <f t="shared" si="50"/>
        <v>COMPLY</v>
      </c>
      <c r="BI1071" t="str">
        <f>VLOOKUP(H1071,Sheet2!$A$1:$B$270,2,FALSE)</f>
        <v>SIDOARJO</v>
      </c>
    </row>
    <row r="1072" spans="1:61">
      <c r="A1072">
        <v>1071</v>
      </c>
      <c r="B1072">
        <v>1002641753</v>
      </c>
      <c r="C1072">
        <v>3</v>
      </c>
      <c r="D1072" t="s">
        <v>42</v>
      </c>
      <c r="E1072">
        <v>5</v>
      </c>
      <c r="F1072" t="s">
        <v>232</v>
      </c>
      <c r="G1072" t="s">
        <v>101</v>
      </c>
      <c r="H1072" t="s">
        <v>425</v>
      </c>
      <c r="I1072" t="s">
        <v>212</v>
      </c>
      <c r="J1072" t="s">
        <v>213</v>
      </c>
      <c r="K1072" t="s">
        <v>149</v>
      </c>
      <c r="M1072" t="s">
        <v>76</v>
      </c>
      <c r="N1072" t="s">
        <v>215</v>
      </c>
      <c r="O1072" s="57">
        <v>46313.377893518518</v>
      </c>
      <c r="P1072" s="57">
        <v>46313.751539351855</v>
      </c>
      <c r="Q1072">
        <v>69412276</v>
      </c>
      <c r="S1072">
        <v>152331252148</v>
      </c>
      <c r="T1072" t="s">
        <v>8741</v>
      </c>
      <c r="U1072" t="s">
        <v>8742</v>
      </c>
      <c r="V1072" t="s">
        <v>8743</v>
      </c>
      <c r="Z1072">
        <v>112.7178614</v>
      </c>
      <c r="AA1072">
        <v>-7.4460407999999996</v>
      </c>
      <c r="AB1072" t="s">
        <v>8744</v>
      </c>
      <c r="AC1072" t="s">
        <v>229</v>
      </c>
      <c r="AL1072" t="s">
        <v>217</v>
      </c>
      <c r="AM1072" t="s">
        <v>8745</v>
      </c>
      <c r="AN1072" t="s">
        <v>6</v>
      </c>
      <c r="AO1072" t="s">
        <v>8471</v>
      </c>
      <c r="AP1072" s="57">
        <v>46314.333333333336</v>
      </c>
      <c r="AR1072" t="s">
        <v>218</v>
      </c>
      <c r="AS1072" t="s">
        <v>560</v>
      </c>
      <c r="AT1072" t="s">
        <v>230</v>
      </c>
      <c r="AU1072">
        <v>20261018</v>
      </c>
      <c r="AV1072" t="s">
        <v>221</v>
      </c>
      <c r="AW1072" t="s">
        <v>540</v>
      </c>
      <c r="AX1072" t="s">
        <v>222</v>
      </c>
      <c r="BA1072" s="57">
        <v>46314.333333333336</v>
      </c>
      <c r="BB1072" t="s">
        <v>8745</v>
      </c>
      <c r="BC1072">
        <v>2026</v>
      </c>
      <c r="BD1072">
        <v>10</v>
      </c>
      <c r="BE1072">
        <v>18</v>
      </c>
      <c r="BF1072" s="6">
        <f t="shared" si="48"/>
        <v>46313</v>
      </c>
      <c r="BG1072">
        <f t="shared" si="49"/>
        <v>-1.3333333333357587</v>
      </c>
      <c r="BH1072" t="str">
        <f t="shared" si="50"/>
        <v>COMPLY</v>
      </c>
      <c r="BI1072" t="str">
        <f>VLOOKUP(H1072,Sheet2!$A$1:$B$270,2,FALSE)</f>
        <v>SIDOARJO</v>
      </c>
    </row>
    <row r="1073" spans="1:61">
      <c r="A1073">
        <v>1072</v>
      </c>
      <c r="B1073">
        <v>1002641743</v>
      </c>
      <c r="C1073">
        <v>3</v>
      </c>
      <c r="D1073" t="s">
        <v>42</v>
      </c>
      <c r="E1073">
        <v>5</v>
      </c>
      <c r="F1073" t="s">
        <v>232</v>
      </c>
      <c r="G1073" t="s">
        <v>101</v>
      </c>
      <c r="H1073" t="s">
        <v>425</v>
      </c>
      <c r="I1073" t="s">
        <v>212</v>
      </c>
      <c r="J1073" t="s">
        <v>213</v>
      </c>
      <c r="K1073" t="s">
        <v>149</v>
      </c>
      <c r="M1073" t="s">
        <v>76</v>
      </c>
      <c r="N1073" t="s">
        <v>215</v>
      </c>
      <c r="O1073" s="57">
        <v>46313.361770833333</v>
      </c>
      <c r="P1073" s="57">
        <v>46314.541678240741</v>
      </c>
      <c r="Q1073">
        <v>69412271</v>
      </c>
      <c r="S1073">
        <v>152331252146</v>
      </c>
      <c r="T1073" t="s">
        <v>8746</v>
      </c>
      <c r="U1073" t="s">
        <v>8747</v>
      </c>
      <c r="V1073" t="s">
        <v>8748</v>
      </c>
      <c r="Z1073">
        <v>112.7178614</v>
      </c>
      <c r="AA1073">
        <v>-7.4460407999999996</v>
      </c>
      <c r="AB1073" t="s">
        <v>8749</v>
      </c>
      <c r="AC1073" t="s">
        <v>229</v>
      </c>
      <c r="AL1073" t="s">
        <v>217</v>
      </c>
      <c r="AM1073" t="s">
        <v>8750</v>
      </c>
      <c r="AN1073" t="s">
        <v>6</v>
      </c>
      <c r="AO1073" t="s">
        <v>8731</v>
      </c>
      <c r="AP1073" s="57">
        <v>46314.333333333336</v>
      </c>
      <c r="AR1073" t="s">
        <v>218</v>
      </c>
      <c r="AS1073" t="s">
        <v>560</v>
      </c>
      <c r="AT1073" t="s">
        <v>230</v>
      </c>
      <c r="AU1073">
        <v>20261019</v>
      </c>
      <c r="AV1073" t="s">
        <v>221</v>
      </c>
      <c r="AW1073" t="s">
        <v>541</v>
      </c>
      <c r="AX1073" t="s">
        <v>222</v>
      </c>
      <c r="BA1073" s="57">
        <v>46314.333333333336</v>
      </c>
      <c r="BB1073" t="s">
        <v>8750</v>
      </c>
      <c r="BC1073">
        <v>2026</v>
      </c>
      <c r="BD1073">
        <v>10</v>
      </c>
      <c r="BE1073">
        <v>19</v>
      </c>
      <c r="BF1073" s="6">
        <f t="shared" si="48"/>
        <v>46314</v>
      </c>
      <c r="BG1073">
        <f t="shared" si="49"/>
        <v>-0.33333333333575865</v>
      </c>
      <c r="BH1073" t="str">
        <f t="shared" si="50"/>
        <v>COMPLY</v>
      </c>
      <c r="BI1073" t="str">
        <f>VLOOKUP(H1073,Sheet2!$A$1:$B$270,2,FALSE)</f>
        <v>SIDOARJO</v>
      </c>
    </row>
    <row r="1074" spans="1:61">
      <c r="A1074">
        <v>1073</v>
      </c>
      <c r="B1074">
        <v>1002617823</v>
      </c>
      <c r="C1074">
        <v>3</v>
      </c>
      <c r="D1074" t="s">
        <v>42</v>
      </c>
      <c r="E1074">
        <v>5</v>
      </c>
      <c r="F1074" t="s">
        <v>232</v>
      </c>
      <c r="G1074" t="s">
        <v>101</v>
      </c>
      <c r="H1074" t="s">
        <v>425</v>
      </c>
      <c r="I1074" t="s">
        <v>212</v>
      </c>
      <c r="J1074" t="s">
        <v>213</v>
      </c>
      <c r="K1074" t="s">
        <v>149</v>
      </c>
      <c r="L1074" t="s">
        <v>214</v>
      </c>
      <c r="M1074" t="s">
        <v>1918</v>
      </c>
      <c r="N1074" t="s">
        <v>215</v>
      </c>
      <c r="O1074" s="57">
        <v>46296.553182870368</v>
      </c>
      <c r="P1074" s="57">
        <v>46301.456435185188</v>
      </c>
      <c r="Q1074">
        <v>69402355</v>
      </c>
      <c r="S1074">
        <v>152331251875</v>
      </c>
      <c r="T1074" t="s">
        <v>1160</v>
      </c>
      <c r="U1074" t="s">
        <v>1161</v>
      </c>
      <c r="V1074" t="s">
        <v>1162</v>
      </c>
      <c r="Z1074">
        <v>112.51153100000001</v>
      </c>
      <c r="AA1074">
        <v>-7.4020760000000001</v>
      </c>
      <c r="AB1074" t="s">
        <v>1163</v>
      </c>
      <c r="AC1074" t="s">
        <v>235</v>
      </c>
      <c r="AL1074" t="s">
        <v>217</v>
      </c>
      <c r="AM1074" t="s">
        <v>1164</v>
      </c>
      <c r="AN1074" t="s">
        <v>6</v>
      </c>
      <c r="AO1074" s="57">
        <v>46032.559305555558</v>
      </c>
      <c r="AP1074" s="57">
        <v>46297.458333333336</v>
      </c>
      <c r="AQ1074" t="s">
        <v>838</v>
      </c>
      <c r="AR1074" t="s">
        <v>12</v>
      </c>
      <c r="AS1074" t="s">
        <v>560</v>
      </c>
      <c r="AT1074" t="s">
        <v>230</v>
      </c>
      <c r="AV1074" t="s">
        <v>1626</v>
      </c>
      <c r="AW1074" t="s">
        <v>886</v>
      </c>
      <c r="AX1074" t="s">
        <v>222</v>
      </c>
      <c r="BA1074" s="57">
        <v>46297.458333333336</v>
      </c>
      <c r="BB1074" t="s">
        <v>1164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str">
        <f>VLOOKUP(H1074,Sheet2!$A$1:$B$270,2,FALSE)</f>
        <v>SIDOARJO</v>
      </c>
    </row>
    <row r="1075" spans="1:61">
      <c r="A1075">
        <v>1074</v>
      </c>
      <c r="B1075">
        <v>1002636934</v>
      </c>
      <c r="C1075">
        <v>3</v>
      </c>
      <c r="D1075" t="s">
        <v>42</v>
      </c>
      <c r="E1075">
        <v>5</v>
      </c>
      <c r="F1075" t="s">
        <v>232</v>
      </c>
      <c r="G1075" t="s">
        <v>101</v>
      </c>
      <c r="H1075" t="s">
        <v>425</v>
      </c>
      <c r="I1075" t="s">
        <v>212</v>
      </c>
      <c r="J1075" t="s">
        <v>213</v>
      </c>
      <c r="K1075" t="s">
        <v>149</v>
      </c>
      <c r="L1075" t="s">
        <v>214</v>
      </c>
      <c r="M1075" t="s">
        <v>1918</v>
      </c>
      <c r="N1075" t="s">
        <v>215</v>
      </c>
      <c r="O1075" s="57">
        <v>46309.597696759258</v>
      </c>
      <c r="P1075" s="57">
        <v>46310.35869212963</v>
      </c>
      <c r="Q1075">
        <v>69410203</v>
      </c>
      <c r="S1075">
        <v>152331252092</v>
      </c>
      <c r="T1075" t="s">
        <v>7090</v>
      </c>
      <c r="U1075" t="s">
        <v>7091</v>
      </c>
      <c r="V1075" t="s">
        <v>7092</v>
      </c>
      <c r="Z1075">
        <v>112.6106882</v>
      </c>
      <c r="AA1075">
        <v>-7.3853157999999901</v>
      </c>
      <c r="AB1075" t="s">
        <v>7093</v>
      </c>
      <c r="AC1075" t="s">
        <v>216</v>
      </c>
      <c r="AL1075" t="s">
        <v>217</v>
      </c>
      <c r="AM1075" t="s">
        <v>6898</v>
      </c>
      <c r="AN1075" t="s">
        <v>6</v>
      </c>
      <c r="AO1075" t="s">
        <v>6855</v>
      </c>
      <c r="AP1075" s="57">
        <v>46310.458333333336</v>
      </c>
      <c r="AQ1075" t="s">
        <v>841</v>
      </c>
      <c r="AR1075" t="s">
        <v>12</v>
      </c>
      <c r="AS1075" t="s">
        <v>560</v>
      </c>
      <c r="AT1075" t="s">
        <v>230</v>
      </c>
      <c r="AV1075" t="s">
        <v>1626</v>
      </c>
      <c r="AW1075" t="s">
        <v>883</v>
      </c>
      <c r="AX1075" t="s">
        <v>222</v>
      </c>
      <c r="BA1075" s="57">
        <v>46310.458333333336</v>
      </c>
      <c r="BB1075" t="s">
        <v>6898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str">
        <f>VLOOKUP(H1075,Sheet2!$A$1:$B$270,2,FALSE)</f>
        <v>SIDOARJO</v>
      </c>
    </row>
    <row r="1076" spans="1:61">
      <c r="A1076">
        <v>1075</v>
      </c>
      <c r="B1076">
        <v>1002617312</v>
      </c>
      <c r="C1076">
        <v>3</v>
      </c>
      <c r="D1076" t="s">
        <v>42</v>
      </c>
      <c r="E1076">
        <v>5</v>
      </c>
      <c r="F1076" t="s">
        <v>232</v>
      </c>
      <c r="G1076" t="s">
        <v>101</v>
      </c>
      <c r="H1076" t="s">
        <v>499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46296.431018518517</v>
      </c>
      <c r="P1076" s="57">
        <v>46297.702141203707</v>
      </c>
      <c r="Q1076">
        <v>69402163</v>
      </c>
      <c r="S1076">
        <v>152328218520</v>
      </c>
      <c r="T1076" t="s">
        <v>1170</v>
      </c>
      <c r="U1076" t="s">
        <v>1171</v>
      </c>
      <c r="V1076" t="s">
        <v>1172</v>
      </c>
      <c r="Z1076">
        <v>112.65343230000001</v>
      </c>
      <c r="AA1076">
        <v>-7.4160553</v>
      </c>
      <c r="AB1076" t="s">
        <v>1173</v>
      </c>
      <c r="AC1076" t="s">
        <v>216</v>
      </c>
      <c r="AL1076" t="s">
        <v>217</v>
      </c>
      <c r="AM1076" t="s">
        <v>1174</v>
      </c>
      <c r="AN1076" t="s">
        <v>6</v>
      </c>
      <c r="AO1076" s="57">
        <v>46032.434247685182</v>
      </c>
      <c r="AP1076" s="57">
        <v>46297.458333333336</v>
      </c>
      <c r="AR1076" t="s">
        <v>218</v>
      </c>
      <c r="AS1076" t="s">
        <v>232</v>
      </c>
      <c r="AT1076" t="s">
        <v>220</v>
      </c>
      <c r="AU1076">
        <v>20261002</v>
      </c>
      <c r="AV1076" t="s">
        <v>221</v>
      </c>
      <c r="AW1076" t="s">
        <v>850</v>
      </c>
      <c r="AX1076" t="s">
        <v>222</v>
      </c>
      <c r="BA1076" s="57">
        <v>46297.458333333336</v>
      </c>
      <c r="BB1076" t="s">
        <v>1174</v>
      </c>
      <c r="BC1076">
        <v>2026</v>
      </c>
      <c r="BD1076">
        <v>10</v>
      </c>
      <c r="BE1076">
        <v>2</v>
      </c>
      <c r="BF1076" s="6">
        <f t="shared" si="48"/>
        <v>46297</v>
      </c>
      <c r="BG1076">
        <f t="shared" si="49"/>
        <v>-0.45833333333575865</v>
      </c>
      <c r="BH1076" t="str">
        <f t="shared" si="50"/>
        <v>COMPLY</v>
      </c>
      <c r="BI1076" t="str">
        <f>VLOOKUP(H1076,Sheet2!$A$1:$B$270,2,FALSE)</f>
        <v>SIDOARJO</v>
      </c>
    </row>
    <row r="1077" spans="1:61">
      <c r="A1077">
        <v>1076</v>
      </c>
      <c r="B1077">
        <v>1002616839</v>
      </c>
      <c r="C1077">
        <v>3</v>
      </c>
      <c r="D1077" t="s">
        <v>42</v>
      </c>
      <c r="E1077">
        <v>5</v>
      </c>
      <c r="F1077" t="s">
        <v>232</v>
      </c>
      <c r="G1077" t="s">
        <v>101</v>
      </c>
      <c r="H1077" t="s">
        <v>499</v>
      </c>
      <c r="I1077" t="s">
        <v>212</v>
      </c>
      <c r="J1077" t="s">
        <v>213</v>
      </c>
      <c r="K1077" t="s">
        <v>149</v>
      </c>
      <c r="M1077" t="s">
        <v>76</v>
      </c>
      <c r="N1077" t="s">
        <v>215</v>
      </c>
      <c r="O1077" s="57">
        <v>46296.335347222222</v>
      </c>
      <c r="P1077" s="57">
        <v>46296.930648148147</v>
      </c>
      <c r="Q1077">
        <v>69401984</v>
      </c>
      <c r="S1077">
        <v>152328218519</v>
      </c>
      <c r="T1077" t="s">
        <v>1165</v>
      </c>
      <c r="U1077" t="s">
        <v>1166</v>
      </c>
      <c r="V1077" t="s">
        <v>1167</v>
      </c>
      <c r="Z1077">
        <v>112.66993990135801</v>
      </c>
      <c r="AA1077">
        <v>-7.40526673854795</v>
      </c>
      <c r="AB1077" t="s">
        <v>1168</v>
      </c>
      <c r="AC1077" t="s">
        <v>229</v>
      </c>
      <c r="AL1077" t="s">
        <v>217</v>
      </c>
      <c r="AM1077" t="s">
        <v>1169</v>
      </c>
      <c r="AN1077" t="s">
        <v>6</v>
      </c>
      <c r="AO1077" s="57">
        <v>46032.351168981484</v>
      </c>
      <c r="AP1077" s="57">
        <v>46297.333333333336</v>
      </c>
      <c r="AR1077" t="s">
        <v>218</v>
      </c>
      <c r="AS1077" t="s">
        <v>232</v>
      </c>
      <c r="AT1077" t="s">
        <v>230</v>
      </c>
      <c r="AU1077">
        <v>20261001</v>
      </c>
      <c r="AV1077" t="s">
        <v>221</v>
      </c>
      <c r="AW1077" t="s">
        <v>540</v>
      </c>
      <c r="AX1077" t="s">
        <v>222</v>
      </c>
      <c r="BA1077" s="57">
        <v>46297.333333333336</v>
      </c>
      <c r="BB1077" t="s">
        <v>1169</v>
      </c>
      <c r="BC1077">
        <v>2026</v>
      </c>
      <c r="BD1077">
        <v>10</v>
      </c>
      <c r="BE1077">
        <v>1</v>
      </c>
      <c r="BF1077" s="6">
        <f t="shared" si="48"/>
        <v>46296</v>
      </c>
      <c r="BG1077">
        <f t="shared" si="49"/>
        <v>-1.3333333333357587</v>
      </c>
      <c r="BH1077" t="str">
        <f t="shared" si="50"/>
        <v>COMPLY</v>
      </c>
      <c r="BI1077" t="str">
        <f>VLOOKUP(H1077,Sheet2!$A$1:$B$270,2,FALSE)</f>
        <v>SIDOARJO</v>
      </c>
    </row>
    <row r="1078" spans="1:61">
      <c r="A1078">
        <v>1077</v>
      </c>
      <c r="B1078">
        <v>1002622108</v>
      </c>
      <c r="C1078">
        <v>3</v>
      </c>
      <c r="D1078" t="s">
        <v>42</v>
      </c>
      <c r="E1078">
        <v>5</v>
      </c>
      <c r="F1078" t="s">
        <v>232</v>
      </c>
      <c r="G1078" t="s">
        <v>101</v>
      </c>
      <c r="H1078" t="s">
        <v>499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46300.463645833333</v>
      </c>
      <c r="P1078" s="57">
        <v>46302.359178240738</v>
      </c>
      <c r="Q1078">
        <v>69404212</v>
      </c>
      <c r="S1078">
        <v>152328218537</v>
      </c>
      <c r="T1078" t="s">
        <v>2792</v>
      </c>
      <c r="U1078" t="s">
        <v>2793</v>
      </c>
      <c r="V1078" t="s">
        <v>2794</v>
      </c>
      <c r="Z1078">
        <v>112.673755</v>
      </c>
      <c r="AA1078">
        <v>-7.3944080000000003</v>
      </c>
      <c r="AB1078" t="s">
        <v>2795</v>
      </c>
      <c r="AC1078" t="s">
        <v>235</v>
      </c>
      <c r="AL1078" t="s">
        <v>217</v>
      </c>
      <c r="AM1078" t="s">
        <v>2631</v>
      </c>
      <c r="AN1078" t="s">
        <v>6</v>
      </c>
      <c r="AO1078" s="57">
        <v>46152.486157407409</v>
      </c>
      <c r="AP1078" s="57">
        <v>46301.333333333336</v>
      </c>
      <c r="AR1078" t="s">
        <v>218</v>
      </c>
      <c r="AS1078" t="s">
        <v>232</v>
      </c>
      <c r="AT1078" t="s">
        <v>230</v>
      </c>
      <c r="AU1078">
        <v>20261007</v>
      </c>
      <c r="AV1078" t="s">
        <v>221</v>
      </c>
      <c r="AW1078" t="s">
        <v>2626</v>
      </c>
      <c r="AX1078" t="s">
        <v>222</v>
      </c>
      <c r="BA1078" s="57">
        <v>46301.333333333336</v>
      </c>
      <c r="BB1078" t="s">
        <v>2631</v>
      </c>
      <c r="BC1078">
        <v>2026</v>
      </c>
      <c r="BD1078">
        <v>10</v>
      </c>
      <c r="BE1078">
        <v>7</v>
      </c>
      <c r="BF1078" s="6">
        <f t="shared" si="48"/>
        <v>46302</v>
      </c>
      <c r="BG1078">
        <f t="shared" si="49"/>
        <v>0.66666666666424135</v>
      </c>
      <c r="BH1078" t="str">
        <f t="shared" si="50"/>
        <v>COMPLY</v>
      </c>
      <c r="BI1078" t="str">
        <f>VLOOKUP(H1078,Sheet2!$A$1:$B$270,2,FALSE)</f>
        <v>SIDOARJO</v>
      </c>
    </row>
    <row r="1079" spans="1:61">
      <c r="A1079">
        <v>1078</v>
      </c>
      <c r="B1079">
        <v>1002617423</v>
      </c>
      <c r="C1079">
        <v>3</v>
      </c>
      <c r="D1079" t="s">
        <v>42</v>
      </c>
      <c r="E1079">
        <v>5</v>
      </c>
      <c r="F1079" t="s">
        <v>232</v>
      </c>
      <c r="G1079" t="s">
        <v>101</v>
      </c>
      <c r="H1079" t="s">
        <v>258</v>
      </c>
      <c r="I1079" t="s">
        <v>212</v>
      </c>
      <c r="J1079" t="s">
        <v>213</v>
      </c>
      <c r="K1079" t="s">
        <v>149</v>
      </c>
      <c r="L1079" t="s">
        <v>214</v>
      </c>
      <c r="M1079" t="s">
        <v>1400</v>
      </c>
      <c r="N1079" t="s">
        <v>215</v>
      </c>
      <c r="O1079" s="57">
        <v>46296.446979166663</v>
      </c>
      <c r="P1079" s="57">
        <v>46300.59474537037</v>
      </c>
      <c r="Q1079">
        <v>69402198</v>
      </c>
      <c r="S1079">
        <v>152316233175</v>
      </c>
      <c r="T1079" t="s">
        <v>1180</v>
      </c>
      <c r="U1079" t="s">
        <v>1181</v>
      </c>
      <c r="V1079" t="s">
        <v>1182</v>
      </c>
      <c r="Z1079">
        <v>112.6811052</v>
      </c>
      <c r="AA1079">
        <v>-7.4230592</v>
      </c>
      <c r="AB1079" t="s">
        <v>1183</v>
      </c>
      <c r="AC1079" t="s">
        <v>235</v>
      </c>
      <c r="AL1079" t="s">
        <v>217</v>
      </c>
      <c r="AM1079" t="s">
        <v>1184</v>
      </c>
      <c r="AN1079" t="s">
        <v>6</v>
      </c>
      <c r="AO1079" s="57">
        <v>46032.486342592594</v>
      </c>
      <c r="AP1079" s="57">
        <v>46297.333333333336</v>
      </c>
      <c r="AQ1079" t="s">
        <v>841</v>
      </c>
      <c r="AR1079" t="s">
        <v>14</v>
      </c>
      <c r="AS1079" t="s">
        <v>232</v>
      </c>
      <c r="AT1079" t="s">
        <v>342</v>
      </c>
      <c r="AV1079" t="s">
        <v>2796</v>
      </c>
      <c r="AW1079" t="s">
        <v>821</v>
      </c>
      <c r="AX1079" t="s">
        <v>222</v>
      </c>
      <c r="BA1079" s="57">
        <v>46297.333333333336</v>
      </c>
      <c r="BB1079" t="s">
        <v>1184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SIDOARJO</v>
      </c>
    </row>
    <row r="1080" spans="1:61">
      <c r="A1080">
        <v>1079</v>
      </c>
      <c r="B1080">
        <v>1002632699</v>
      </c>
      <c r="C1080">
        <v>3</v>
      </c>
      <c r="D1080" t="s">
        <v>42</v>
      </c>
      <c r="E1080">
        <v>5</v>
      </c>
      <c r="F1080" t="s">
        <v>232</v>
      </c>
      <c r="G1080" t="s">
        <v>101</v>
      </c>
      <c r="H1080" t="s">
        <v>258</v>
      </c>
      <c r="I1080" t="s">
        <v>212</v>
      </c>
      <c r="J1080" t="s">
        <v>213</v>
      </c>
      <c r="K1080" t="s">
        <v>149</v>
      </c>
      <c r="M1080" t="s">
        <v>1400</v>
      </c>
      <c r="N1080" t="s">
        <v>215</v>
      </c>
      <c r="O1080" s="57">
        <v>46307.495810185188</v>
      </c>
      <c r="P1080" s="57">
        <v>46310.600046296298</v>
      </c>
      <c r="Q1080">
        <v>69408556</v>
      </c>
      <c r="S1080">
        <v>152316233489</v>
      </c>
      <c r="T1080" t="s">
        <v>6176</v>
      </c>
      <c r="U1080" t="s">
        <v>6177</v>
      </c>
      <c r="V1080" t="s">
        <v>6178</v>
      </c>
      <c r="Z1080">
        <v>112.70718960000001</v>
      </c>
      <c r="AA1080">
        <v>-7.4493967000000003</v>
      </c>
      <c r="AB1080" t="s">
        <v>6179</v>
      </c>
      <c r="AC1080" t="s">
        <v>229</v>
      </c>
      <c r="AL1080" t="s">
        <v>217</v>
      </c>
      <c r="AM1080" t="s">
        <v>6180</v>
      </c>
      <c r="AN1080" t="s">
        <v>6</v>
      </c>
      <c r="AO1080" s="57">
        <v>46366.517546296294</v>
      </c>
      <c r="AP1080" s="57">
        <v>46308.458333333336</v>
      </c>
      <c r="AQ1080" t="s">
        <v>841</v>
      </c>
      <c r="AR1080" t="s">
        <v>14</v>
      </c>
      <c r="AS1080" t="s">
        <v>232</v>
      </c>
      <c r="AT1080" t="s">
        <v>230</v>
      </c>
      <c r="AV1080" t="s">
        <v>7705</v>
      </c>
      <c r="AW1080" t="s">
        <v>540</v>
      </c>
      <c r="AX1080" t="s">
        <v>222</v>
      </c>
      <c r="BA1080" s="57">
        <v>46308.458333333336</v>
      </c>
      <c r="BB1080" t="s">
        <v>6180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SIDOARJO</v>
      </c>
    </row>
    <row r="1081" spans="1:61">
      <c r="A1081">
        <v>1080</v>
      </c>
      <c r="B1081">
        <v>1002617556</v>
      </c>
      <c r="C1081">
        <v>3</v>
      </c>
      <c r="D1081" t="s">
        <v>42</v>
      </c>
      <c r="E1081">
        <v>5</v>
      </c>
      <c r="F1081" t="s">
        <v>232</v>
      </c>
      <c r="G1081" t="s">
        <v>101</v>
      </c>
      <c r="H1081" t="s">
        <v>258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46296.470532407409</v>
      </c>
      <c r="P1081" s="57">
        <v>46297.662361111114</v>
      </c>
      <c r="Q1081">
        <v>69402243</v>
      </c>
      <c r="S1081">
        <v>152316233179</v>
      </c>
      <c r="T1081" t="s">
        <v>1175</v>
      </c>
      <c r="U1081" t="s">
        <v>1176</v>
      </c>
      <c r="V1081" t="s">
        <v>1177</v>
      </c>
      <c r="Z1081">
        <v>112.69584570000001</v>
      </c>
      <c r="AA1081">
        <v>-7.4521503999999998</v>
      </c>
      <c r="AB1081" t="s">
        <v>1178</v>
      </c>
      <c r="AC1081" t="s">
        <v>216</v>
      </c>
      <c r="AL1081" t="s">
        <v>217</v>
      </c>
      <c r="AM1081" t="s">
        <v>1179</v>
      </c>
      <c r="AN1081" t="s">
        <v>6</v>
      </c>
      <c r="AO1081" s="57">
        <v>46032.486342592594</v>
      </c>
      <c r="AP1081" s="57">
        <v>46297.333333333336</v>
      </c>
      <c r="AR1081" t="s">
        <v>218</v>
      </c>
      <c r="AS1081" t="s">
        <v>232</v>
      </c>
      <c r="AT1081" t="s">
        <v>230</v>
      </c>
      <c r="AU1081">
        <v>20261002</v>
      </c>
      <c r="AV1081" t="s">
        <v>221</v>
      </c>
      <c r="AW1081" t="s">
        <v>883</v>
      </c>
      <c r="AX1081" t="s">
        <v>222</v>
      </c>
      <c r="BA1081" s="57">
        <v>46297.333333333336</v>
      </c>
      <c r="BB1081" t="s">
        <v>1179</v>
      </c>
      <c r="BC1081">
        <v>2026</v>
      </c>
      <c r="BD1081">
        <v>10</v>
      </c>
      <c r="BE1081">
        <v>2</v>
      </c>
      <c r="BF1081" s="6">
        <f t="shared" si="48"/>
        <v>46297</v>
      </c>
      <c r="BG1081">
        <f t="shared" si="49"/>
        <v>-0.33333333333575865</v>
      </c>
      <c r="BH1081" t="str">
        <f t="shared" si="50"/>
        <v>COMPLY</v>
      </c>
      <c r="BI1081" t="str">
        <f>VLOOKUP(H1081,Sheet2!$A$1:$B$270,2,FALSE)</f>
        <v>SIDOARJO</v>
      </c>
    </row>
    <row r="1082" spans="1:61">
      <c r="A1082">
        <v>1081</v>
      </c>
      <c r="B1082">
        <v>1002620004</v>
      </c>
      <c r="C1082">
        <v>3</v>
      </c>
      <c r="D1082" t="s">
        <v>42</v>
      </c>
      <c r="E1082">
        <v>5</v>
      </c>
      <c r="F1082" t="s">
        <v>232</v>
      </c>
      <c r="G1082" t="s">
        <v>101</v>
      </c>
      <c r="H1082" t="s">
        <v>258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46297.601851851854</v>
      </c>
      <c r="P1082" s="57">
        <v>46298.418310185189</v>
      </c>
      <c r="Q1082">
        <v>69403171</v>
      </c>
      <c r="S1082">
        <v>152316231844</v>
      </c>
      <c r="T1082" t="s">
        <v>2078</v>
      </c>
      <c r="U1082" t="s">
        <v>2079</v>
      </c>
      <c r="V1082" t="s">
        <v>2080</v>
      </c>
      <c r="Z1082">
        <v>112.701519057154</v>
      </c>
      <c r="AA1082">
        <v>-7.4495876911207297</v>
      </c>
      <c r="AB1082" t="s">
        <v>2081</v>
      </c>
      <c r="AC1082" t="s">
        <v>216</v>
      </c>
      <c r="AL1082" t="s">
        <v>217</v>
      </c>
      <c r="AM1082" t="s">
        <v>2082</v>
      </c>
      <c r="AN1082" t="s">
        <v>6</v>
      </c>
      <c r="AO1082" s="57">
        <v>46063.61105324074</v>
      </c>
      <c r="AP1082" s="57">
        <v>46298.458333333336</v>
      </c>
      <c r="AR1082" t="s">
        <v>218</v>
      </c>
      <c r="AS1082" t="s">
        <v>232</v>
      </c>
      <c r="AT1082" t="s">
        <v>230</v>
      </c>
      <c r="AU1082">
        <v>20261003</v>
      </c>
      <c r="AV1082" t="s">
        <v>221</v>
      </c>
      <c r="AW1082" t="s">
        <v>886</v>
      </c>
      <c r="AX1082" t="s">
        <v>222</v>
      </c>
      <c r="BA1082" s="57">
        <v>46298.458333333336</v>
      </c>
      <c r="BB1082" t="s">
        <v>2082</v>
      </c>
      <c r="BC1082">
        <v>2026</v>
      </c>
      <c r="BD1082">
        <v>10</v>
      </c>
      <c r="BE1082">
        <v>3</v>
      </c>
      <c r="BF1082" s="6">
        <f t="shared" si="48"/>
        <v>46298</v>
      </c>
      <c r="BG1082">
        <f t="shared" si="49"/>
        <v>-0.45833333333575865</v>
      </c>
      <c r="BH1082" t="str">
        <f t="shared" si="50"/>
        <v>COMPLY</v>
      </c>
      <c r="BI1082" t="str">
        <f>VLOOKUP(H1082,Sheet2!$A$1:$B$270,2,FALSE)</f>
        <v>SIDOARJO</v>
      </c>
    </row>
    <row r="1083" spans="1:61">
      <c r="A1083">
        <v>1082</v>
      </c>
      <c r="B1083">
        <v>1002622609</v>
      </c>
      <c r="C1083">
        <v>3</v>
      </c>
      <c r="D1083" t="s">
        <v>42</v>
      </c>
      <c r="E1083">
        <v>5</v>
      </c>
      <c r="F1083" t="s">
        <v>232</v>
      </c>
      <c r="G1083" t="s">
        <v>101</v>
      </c>
      <c r="H1083" t="s">
        <v>258</v>
      </c>
      <c r="I1083" t="s">
        <v>212</v>
      </c>
      <c r="J1083" t="s">
        <v>213</v>
      </c>
      <c r="K1083" t="s">
        <v>149</v>
      </c>
      <c r="M1083" t="s">
        <v>76</v>
      </c>
      <c r="N1083" t="s">
        <v>215</v>
      </c>
      <c r="O1083" s="57">
        <v>46300.59474537037</v>
      </c>
      <c r="P1083" s="57">
        <v>46300.73778935185</v>
      </c>
      <c r="Q1083">
        <v>69402198</v>
      </c>
      <c r="S1083">
        <v>152316233305</v>
      </c>
      <c r="T1083" t="s">
        <v>1180</v>
      </c>
      <c r="U1083" t="s">
        <v>1181</v>
      </c>
      <c r="V1083" t="s">
        <v>2797</v>
      </c>
      <c r="Z1083">
        <v>112.681397</v>
      </c>
      <c r="AA1083">
        <v>-7.4233900000000004</v>
      </c>
      <c r="AB1083" t="s">
        <v>1183</v>
      </c>
      <c r="AC1083" t="s">
        <v>229</v>
      </c>
      <c r="AL1083" t="s">
        <v>217</v>
      </c>
      <c r="AM1083" t="s">
        <v>2798</v>
      </c>
      <c r="AN1083" t="s">
        <v>6</v>
      </c>
      <c r="AO1083" s="57">
        <v>46152.601203703707</v>
      </c>
      <c r="AR1083" t="s">
        <v>218</v>
      </c>
      <c r="AS1083" t="s">
        <v>232</v>
      </c>
      <c r="AT1083" t="s">
        <v>342</v>
      </c>
      <c r="AU1083">
        <v>20261005</v>
      </c>
      <c r="AV1083" t="s">
        <v>221</v>
      </c>
      <c r="AW1083" t="s">
        <v>2799</v>
      </c>
      <c r="AX1083" t="s">
        <v>222</v>
      </c>
      <c r="BA1083" s="57">
        <v>46300.291666666664</v>
      </c>
      <c r="BB1083" t="s">
        <v>2798</v>
      </c>
      <c r="BC1083">
        <v>2026</v>
      </c>
      <c r="BD1083">
        <v>10</v>
      </c>
      <c r="BE1083">
        <v>5</v>
      </c>
      <c r="BF1083" s="6">
        <f t="shared" si="48"/>
        <v>46300</v>
      </c>
      <c r="BG1083">
        <f t="shared" si="49"/>
        <v>-0.29166666666424135</v>
      </c>
      <c r="BH1083" t="str">
        <f t="shared" si="50"/>
        <v>COMPLY</v>
      </c>
      <c r="BI1083" t="str">
        <f>VLOOKUP(H1083,Sheet2!$A$1:$B$270,2,FALSE)</f>
        <v>SIDOARJO</v>
      </c>
    </row>
    <row r="1084" spans="1:61">
      <c r="A1084">
        <v>1083</v>
      </c>
      <c r="B1084">
        <v>1002622455</v>
      </c>
      <c r="C1084">
        <v>3</v>
      </c>
      <c r="D1084" t="s">
        <v>42</v>
      </c>
      <c r="E1084">
        <v>5</v>
      </c>
      <c r="F1084" t="s">
        <v>232</v>
      </c>
      <c r="G1084" t="s">
        <v>101</v>
      </c>
      <c r="H1084" t="s">
        <v>258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46300.566377314812</v>
      </c>
      <c r="P1084" s="57">
        <v>46301.348437499997</v>
      </c>
      <c r="Q1084">
        <v>69404356</v>
      </c>
      <c r="S1084">
        <v>152316233304</v>
      </c>
      <c r="T1084" t="s">
        <v>2800</v>
      </c>
      <c r="U1084" t="s">
        <v>2801</v>
      </c>
      <c r="V1084" t="s">
        <v>2802</v>
      </c>
      <c r="Z1084">
        <v>112.720407843589</v>
      </c>
      <c r="AA1084">
        <v>-7.4553270041890398</v>
      </c>
      <c r="AB1084" t="s">
        <v>2803</v>
      </c>
      <c r="AC1084" t="s">
        <v>216</v>
      </c>
      <c r="AL1084" t="s">
        <v>217</v>
      </c>
      <c r="AM1084" t="s">
        <v>2804</v>
      </c>
      <c r="AN1084" t="s">
        <v>6</v>
      </c>
      <c r="AO1084" s="57">
        <v>46152.569618055553</v>
      </c>
      <c r="AP1084" s="57">
        <v>46301.458333333336</v>
      </c>
      <c r="AR1084" t="s">
        <v>218</v>
      </c>
      <c r="AS1084" t="s">
        <v>232</v>
      </c>
      <c r="AT1084" t="s">
        <v>220</v>
      </c>
      <c r="AU1084">
        <v>20261006</v>
      </c>
      <c r="AV1084" t="s">
        <v>221</v>
      </c>
      <c r="AW1084" t="s">
        <v>1814</v>
      </c>
      <c r="AX1084" t="s">
        <v>222</v>
      </c>
      <c r="BA1084" s="57">
        <v>46301.458333333336</v>
      </c>
      <c r="BB1084" t="s">
        <v>2804</v>
      </c>
      <c r="BC1084">
        <v>2026</v>
      </c>
      <c r="BD1084">
        <v>10</v>
      </c>
      <c r="BE1084">
        <v>6</v>
      </c>
      <c r="BF1084" s="6">
        <f t="shared" si="48"/>
        <v>46301</v>
      </c>
      <c r="BG1084">
        <f t="shared" si="49"/>
        <v>-0.45833333333575865</v>
      </c>
      <c r="BH1084" t="str">
        <f t="shared" si="50"/>
        <v>COMPLY</v>
      </c>
      <c r="BI1084" t="str">
        <f>VLOOKUP(H1084,Sheet2!$A$1:$B$270,2,FALSE)</f>
        <v>SIDOARJO</v>
      </c>
    </row>
    <row r="1085" spans="1:61">
      <c r="A1085">
        <v>1084</v>
      </c>
      <c r="B1085">
        <v>1002625047</v>
      </c>
      <c r="C1085">
        <v>3</v>
      </c>
      <c r="D1085" t="s">
        <v>42</v>
      </c>
      <c r="E1085">
        <v>5</v>
      </c>
      <c r="F1085" t="s">
        <v>232</v>
      </c>
      <c r="G1085" t="s">
        <v>101</v>
      </c>
      <c r="H1085" t="s">
        <v>258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46301.701840277776</v>
      </c>
      <c r="P1085" s="57">
        <v>46301.89203703704</v>
      </c>
      <c r="Q1085">
        <v>69405348</v>
      </c>
      <c r="S1085">
        <v>152316233342</v>
      </c>
      <c r="T1085" t="s">
        <v>3423</v>
      </c>
      <c r="U1085" t="s">
        <v>3424</v>
      </c>
      <c r="V1085" t="s">
        <v>3425</v>
      </c>
      <c r="Z1085">
        <v>112.71526236087</v>
      </c>
      <c r="AA1085">
        <v>-7.4461501842499596</v>
      </c>
      <c r="AB1085" t="s">
        <v>3426</v>
      </c>
      <c r="AC1085" t="s">
        <v>216</v>
      </c>
      <c r="AL1085" t="s">
        <v>217</v>
      </c>
      <c r="AM1085" t="s">
        <v>3427</v>
      </c>
      <c r="AN1085" t="s">
        <v>6</v>
      </c>
      <c r="AO1085" s="57">
        <v>46183.705092592594</v>
      </c>
      <c r="AP1085" s="57">
        <v>46302.625</v>
      </c>
      <c r="AQ1085" t="s">
        <v>841</v>
      </c>
      <c r="AR1085" t="s">
        <v>218</v>
      </c>
      <c r="AS1085" t="s">
        <v>232</v>
      </c>
      <c r="AT1085" t="s">
        <v>342</v>
      </c>
      <c r="AU1085">
        <v>20261006</v>
      </c>
      <c r="AV1085" t="s">
        <v>221</v>
      </c>
      <c r="AW1085" t="s">
        <v>2324</v>
      </c>
      <c r="AX1085" t="s">
        <v>222</v>
      </c>
      <c r="BA1085" s="57">
        <v>46302.625</v>
      </c>
      <c r="BB1085" t="s">
        <v>3427</v>
      </c>
      <c r="BC1085">
        <v>2026</v>
      </c>
      <c r="BD1085">
        <v>10</v>
      </c>
      <c r="BE1085">
        <v>6</v>
      </c>
      <c r="BF1085" s="6">
        <f t="shared" si="48"/>
        <v>46301</v>
      </c>
      <c r="BG1085">
        <f t="shared" si="49"/>
        <v>-1.625</v>
      </c>
      <c r="BH1085" t="str">
        <f t="shared" si="50"/>
        <v>COMPLY</v>
      </c>
      <c r="BI1085" t="str">
        <f>VLOOKUP(H1085,Sheet2!$A$1:$B$270,2,FALSE)</f>
        <v>SIDOARJO</v>
      </c>
    </row>
    <row r="1086" spans="1:61">
      <c r="A1086">
        <v>1085</v>
      </c>
      <c r="B1086">
        <v>1002626693</v>
      </c>
      <c r="C1086">
        <v>3</v>
      </c>
      <c r="D1086" t="s">
        <v>42</v>
      </c>
      <c r="E1086">
        <v>5</v>
      </c>
      <c r="F1086" t="s">
        <v>232</v>
      </c>
      <c r="G1086" t="s">
        <v>101</v>
      </c>
      <c r="H1086" t="s">
        <v>258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46302.668495370373</v>
      </c>
      <c r="P1086" s="57">
        <v>46302.797766203701</v>
      </c>
      <c r="Q1086">
        <v>69406052</v>
      </c>
      <c r="S1086">
        <v>152316233377</v>
      </c>
      <c r="T1086" t="s">
        <v>4120</v>
      </c>
      <c r="U1086" t="s">
        <v>2801</v>
      </c>
      <c r="V1086" t="s">
        <v>4121</v>
      </c>
      <c r="Z1086">
        <v>112.720584198832</v>
      </c>
      <c r="AA1086">
        <v>-7.4553113794235601</v>
      </c>
      <c r="AB1086" t="s">
        <v>4122</v>
      </c>
      <c r="AC1086" t="s">
        <v>216</v>
      </c>
      <c r="AL1086" t="s">
        <v>217</v>
      </c>
      <c r="AM1086" t="s">
        <v>3722</v>
      </c>
      <c r="AN1086" t="s">
        <v>6</v>
      </c>
      <c r="AO1086" s="57">
        <v>46213.67386574074</v>
      </c>
      <c r="AP1086" s="57">
        <v>46303.625</v>
      </c>
      <c r="AR1086" t="s">
        <v>218</v>
      </c>
      <c r="AS1086" t="s">
        <v>232</v>
      </c>
      <c r="AT1086" t="s">
        <v>342</v>
      </c>
      <c r="AU1086">
        <v>20261007</v>
      </c>
      <c r="AV1086" t="s">
        <v>221</v>
      </c>
      <c r="AW1086" t="s">
        <v>2587</v>
      </c>
      <c r="AX1086" t="s">
        <v>222</v>
      </c>
      <c r="BA1086" s="57">
        <v>46303.625</v>
      </c>
      <c r="BB1086" t="s">
        <v>3722</v>
      </c>
      <c r="BC1086">
        <v>2026</v>
      </c>
      <c r="BD1086">
        <v>10</v>
      </c>
      <c r="BE1086">
        <v>7</v>
      </c>
      <c r="BF1086" s="6">
        <f t="shared" si="48"/>
        <v>46302</v>
      </c>
      <c r="BG1086">
        <f t="shared" si="49"/>
        <v>-1.625</v>
      </c>
      <c r="BH1086" t="str">
        <f t="shared" si="50"/>
        <v>COMPLY</v>
      </c>
      <c r="BI1086" t="str">
        <f>VLOOKUP(H1086,Sheet2!$A$1:$B$270,2,FALSE)</f>
        <v>SIDOARJO</v>
      </c>
    </row>
    <row r="1087" spans="1:61">
      <c r="A1087">
        <v>1086</v>
      </c>
      <c r="B1087">
        <v>1002626328</v>
      </c>
      <c r="C1087">
        <v>3</v>
      </c>
      <c r="D1087" t="s">
        <v>42</v>
      </c>
      <c r="E1087">
        <v>5</v>
      </c>
      <c r="F1087" t="s">
        <v>232</v>
      </c>
      <c r="G1087" t="s">
        <v>101</v>
      </c>
      <c r="H1087" t="s">
        <v>258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46302.596076388887</v>
      </c>
      <c r="P1087" s="57">
        <v>46304.671226851853</v>
      </c>
      <c r="Q1087">
        <v>69405918</v>
      </c>
      <c r="S1087">
        <v>152316233372</v>
      </c>
      <c r="T1087" t="s">
        <v>4126</v>
      </c>
      <c r="U1087" t="s">
        <v>4127</v>
      </c>
      <c r="V1087" t="s">
        <v>4584</v>
      </c>
      <c r="Z1087">
        <v>112.7406584</v>
      </c>
      <c r="AA1087">
        <v>-7.4355393000000003</v>
      </c>
      <c r="AB1087" t="s">
        <v>4128</v>
      </c>
      <c r="AC1087" t="s">
        <v>229</v>
      </c>
      <c r="AL1087" t="s">
        <v>217</v>
      </c>
      <c r="AM1087" t="s">
        <v>4585</v>
      </c>
      <c r="AN1087" t="s">
        <v>6</v>
      </c>
      <c r="AO1087" s="57">
        <v>46213.601053240738</v>
      </c>
      <c r="AP1087" s="57">
        <v>46305.333333333336</v>
      </c>
      <c r="AR1087" t="s">
        <v>218</v>
      </c>
      <c r="AS1087" t="s">
        <v>232</v>
      </c>
      <c r="AT1087" t="s">
        <v>342</v>
      </c>
      <c r="AU1087">
        <v>20261009</v>
      </c>
      <c r="AV1087" t="s">
        <v>221</v>
      </c>
      <c r="AW1087" t="s">
        <v>2799</v>
      </c>
      <c r="AX1087" t="s">
        <v>222</v>
      </c>
      <c r="BA1087" s="57">
        <v>46305.333333333336</v>
      </c>
      <c r="BB1087" t="s">
        <v>4585</v>
      </c>
      <c r="BC1087">
        <v>2026</v>
      </c>
      <c r="BD1087">
        <v>10</v>
      </c>
      <c r="BE1087">
        <v>9</v>
      </c>
      <c r="BF1087" s="6">
        <f t="shared" si="48"/>
        <v>46304</v>
      </c>
      <c r="BG1087">
        <f t="shared" si="49"/>
        <v>-1.3333333333357587</v>
      </c>
      <c r="BH1087" t="str">
        <f t="shared" si="50"/>
        <v>COMPLY</v>
      </c>
      <c r="BI1087" t="str">
        <f>VLOOKUP(H1087,Sheet2!$A$1:$B$270,2,FALSE)</f>
        <v>SIDOARJO</v>
      </c>
    </row>
    <row r="1088" spans="1:61">
      <c r="A1088">
        <v>1087</v>
      </c>
      <c r="B1088">
        <v>1002627294</v>
      </c>
      <c r="C1088">
        <v>3</v>
      </c>
      <c r="D1088" t="s">
        <v>42</v>
      </c>
      <c r="E1088">
        <v>5</v>
      </c>
      <c r="F1088" t="s">
        <v>232</v>
      </c>
      <c r="G1088" t="s">
        <v>101</v>
      </c>
      <c r="H1088" t="s">
        <v>258</v>
      </c>
      <c r="I1088" t="s">
        <v>212</v>
      </c>
      <c r="J1088" t="s">
        <v>213</v>
      </c>
      <c r="K1088" t="s">
        <v>149</v>
      </c>
      <c r="M1088" t="s">
        <v>76</v>
      </c>
      <c r="N1088" t="s">
        <v>215</v>
      </c>
      <c r="O1088" s="57">
        <v>46303.411805555559</v>
      </c>
      <c r="P1088" s="57">
        <v>46306.535057870373</v>
      </c>
      <c r="Q1088">
        <v>69406298</v>
      </c>
      <c r="R1088" t="s">
        <v>3787</v>
      </c>
      <c r="S1088">
        <v>-152316206616</v>
      </c>
      <c r="T1088" t="s">
        <v>4123</v>
      </c>
      <c r="U1088" t="s">
        <v>4124</v>
      </c>
      <c r="V1088" t="s">
        <v>5336</v>
      </c>
      <c r="Z1088">
        <v>112.74538800000001</v>
      </c>
      <c r="AA1088">
        <v>-7.4634847000000004</v>
      </c>
      <c r="AB1088" t="s">
        <v>4125</v>
      </c>
      <c r="AC1088" t="s">
        <v>229</v>
      </c>
      <c r="AL1088" t="s">
        <v>217</v>
      </c>
      <c r="AM1088" t="s">
        <v>5337</v>
      </c>
      <c r="AN1088" t="s">
        <v>6</v>
      </c>
      <c r="AO1088" s="57">
        <v>46244.413414351853</v>
      </c>
      <c r="AP1088" s="57">
        <v>46307.333333333336</v>
      </c>
      <c r="AR1088" t="s">
        <v>218</v>
      </c>
      <c r="AS1088" t="s">
        <v>232</v>
      </c>
      <c r="AT1088" t="s">
        <v>342</v>
      </c>
      <c r="AU1088">
        <v>20261011</v>
      </c>
      <c r="AV1088" t="s">
        <v>221</v>
      </c>
      <c r="AW1088" t="s">
        <v>540</v>
      </c>
      <c r="AX1088" t="s">
        <v>222</v>
      </c>
      <c r="BA1088" s="57">
        <v>46307.333333333336</v>
      </c>
      <c r="BB1088" t="s">
        <v>5337</v>
      </c>
      <c r="BC1088">
        <v>2026</v>
      </c>
      <c r="BD1088">
        <v>10</v>
      </c>
      <c r="BE1088">
        <v>11</v>
      </c>
      <c r="BF1088" s="6">
        <f t="shared" si="48"/>
        <v>46306</v>
      </c>
      <c r="BG1088">
        <f t="shared" si="49"/>
        <v>-1.3333333333357587</v>
      </c>
      <c r="BH1088" t="str">
        <f t="shared" si="50"/>
        <v>COMPLY</v>
      </c>
      <c r="BI1088" t="str">
        <f>VLOOKUP(H1088,Sheet2!$A$1:$B$270,2,FALSE)</f>
        <v>SIDOARJO</v>
      </c>
    </row>
    <row r="1089" spans="1:61">
      <c r="A1089">
        <v>1088</v>
      </c>
      <c r="B1089">
        <v>1002627528</v>
      </c>
      <c r="C1089">
        <v>3</v>
      </c>
      <c r="D1089" t="s">
        <v>42</v>
      </c>
      <c r="E1089">
        <v>5</v>
      </c>
      <c r="F1089" t="s">
        <v>232</v>
      </c>
      <c r="G1089" t="s">
        <v>101</v>
      </c>
      <c r="H1089" t="s">
        <v>258</v>
      </c>
      <c r="I1089" t="s">
        <v>212</v>
      </c>
      <c r="J1089" t="s">
        <v>213</v>
      </c>
      <c r="K1089" t="s">
        <v>149</v>
      </c>
      <c r="M1089" t="s">
        <v>76</v>
      </c>
      <c r="N1089" t="s">
        <v>215</v>
      </c>
      <c r="O1089" s="57">
        <v>46303.482708333337</v>
      </c>
      <c r="P1089" s="57">
        <v>46304.740451388891</v>
      </c>
      <c r="Q1089">
        <v>69406418</v>
      </c>
      <c r="S1089">
        <v>152316233398</v>
      </c>
      <c r="T1089" t="s">
        <v>4586</v>
      </c>
      <c r="U1089" t="s">
        <v>4587</v>
      </c>
      <c r="V1089" t="s">
        <v>4588</v>
      </c>
      <c r="Z1089">
        <v>112.68329230000001</v>
      </c>
      <c r="AA1089">
        <v>-7.4535657000000004</v>
      </c>
      <c r="AB1089" t="s">
        <v>4589</v>
      </c>
      <c r="AC1089" t="s">
        <v>229</v>
      </c>
      <c r="AL1089" t="s">
        <v>217</v>
      </c>
      <c r="AM1089" t="s">
        <v>4590</v>
      </c>
      <c r="AN1089" t="s">
        <v>6</v>
      </c>
      <c r="AO1089" s="57">
        <v>46244.486527777779</v>
      </c>
      <c r="AP1089" s="57">
        <v>46305.333333333336</v>
      </c>
      <c r="AR1089" t="s">
        <v>218</v>
      </c>
      <c r="AS1089" t="s">
        <v>232</v>
      </c>
      <c r="AT1089" t="s">
        <v>230</v>
      </c>
      <c r="AU1089">
        <v>20261009</v>
      </c>
      <c r="AV1089" t="s">
        <v>221</v>
      </c>
      <c r="AW1089" t="s">
        <v>540</v>
      </c>
      <c r="AX1089" t="s">
        <v>222</v>
      </c>
      <c r="BA1089" s="57">
        <v>46305.333333333336</v>
      </c>
      <c r="BB1089" t="s">
        <v>4590</v>
      </c>
      <c r="BC1089">
        <v>2026</v>
      </c>
      <c r="BD1089">
        <v>10</v>
      </c>
      <c r="BE1089">
        <v>9</v>
      </c>
      <c r="BF1089" s="6">
        <f t="shared" si="48"/>
        <v>46304</v>
      </c>
      <c r="BG1089">
        <f t="shared" si="49"/>
        <v>-1.3333333333357587</v>
      </c>
      <c r="BH1089" t="str">
        <f t="shared" si="50"/>
        <v>COMPLY</v>
      </c>
      <c r="BI1089" t="str">
        <f>VLOOKUP(H1089,Sheet2!$A$1:$B$270,2,FALSE)</f>
        <v>SIDOARJO</v>
      </c>
    </row>
    <row r="1090" spans="1:61">
      <c r="A1090">
        <v>1089</v>
      </c>
      <c r="B1090">
        <v>1002635140</v>
      </c>
      <c r="C1090">
        <v>3</v>
      </c>
      <c r="D1090" t="s">
        <v>42</v>
      </c>
      <c r="E1090">
        <v>5</v>
      </c>
      <c r="F1090" t="s">
        <v>232</v>
      </c>
      <c r="G1090" t="s">
        <v>101</v>
      </c>
      <c r="H1090" t="s">
        <v>258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46308.585451388892</v>
      </c>
      <c r="P1090" s="57">
        <v>46309.419351851851</v>
      </c>
      <c r="Q1090">
        <v>69409465</v>
      </c>
      <c r="S1090">
        <v>152316233518</v>
      </c>
      <c r="T1090" t="s">
        <v>6181</v>
      </c>
      <c r="U1090" t="s">
        <v>6182</v>
      </c>
      <c r="V1090" t="s">
        <v>6721</v>
      </c>
      <c r="Z1090">
        <v>112.6928542</v>
      </c>
      <c r="AA1090">
        <v>-7.4317035999999996</v>
      </c>
      <c r="AB1090" t="s">
        <v>6183</v>
      </c>
      <c r="AC1090" t="s">
        <v>229</v>
      </c>
      <c r="AL1090" t="s">
        <v>217</v>
      </c>
      <c r="AM1090" t="s">
        <v>6722</v>
      </c>
      <c r="AN1090" t="s">
        <v>6</v>
      </c>
      <c r="AO1090" t="s">
        <v>5769</v>
      </c>
      <c r="AP1090" s="57">
        <v>46309.625</v>
      </c>
      <c r="AR1090" t="s">
        <v>218</v>
      </c>
      <c r="AS1090" t="s">
        <v>232</v>
      </c>
      <c r="AT1090" t="s">
        <v>230</v>
      </c>
      <c r="AU1090">
        <v>20261014</v>
      </c>
      <c r="AV1090" t="s">
        <v>221</v>
      </c>
      <c r="AW1090" t="s">
        <v>2443</v>
      </c>
      <c r="AX1090" t="s">
        <v>222</v>
      </c>
      <c r="BA1090" s="57">
        <v>46309.625</v>
      </c>
      <c r="BB1090" t="s">
        <v>6722</v>
      </c>
      <c r="BC1090">
        <v>2026</v>
      </c>
      <c r="BD1090">
        <v>10</v>
      </c>
      <c r="BE1090">
        <v>14</v>
      </c>
      <c r="BF1090" s="6">
        <f t="shared" ref="BF1090:BF1153" si="51">DATE(BC1090,BD1090,BE1090)</f>
        <v>46309</v>
      </c>
      <c r="BG1090">
        <f t="shared" ref="BG1090:BG1153" si="52">BF1090-BA1090</f>
        <v>-0.625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SIDOARJO</v>
      </c>
    </row>
    <row r="1091" spans="1:61">
      <c r="A1091">
        <v>1090</v>
      </c>
      <c r="B1091">
        <v>1002635124</v>
      </c>
      <c r="C1091">
        <v>3</v>
      </c>
      <c r="D1091" t="s">
        <v>42</v>
      </c>
      <c r="E1091">
        <v>5</v>
      </c>
      <c r="F1091" t="s">
        <v>232</v>
      </c>
      <c r="G1091" t="s">
        <v>101</v>
      </c>
      <c r="H1091" t="s">
        <v>258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46308.583055555559</v>
      </c>
      <c r="P1091" s="57">
        <v>46309.670231481483</v>
      </c>
      <c r="Q1091">
        <v>69409436</v>
      </c>
      <c r="R1091">
        <v>3135917277</v>
      </c>
      <c r="S1091">
        <v>152316233517</v>
      </c>
      <c r="T1091" t="s">
        <v>6181</v>
      </c>
      <c r="U1091" t="s">
        <v>6182</v>
      </c>
      <c r="V1091" t="s">
        <v>6723</v>
      </c>
      <c r="Z1091">
        <v>112.6928542</v>
      </c>
      <c r="AA1091">
        <v>-7.4317035999999996</v>
      </c>
      <c r="AB1091" t="s">
        <v>6184</v>
      </c>
      <c r="AC1091" t="s">
        <v>229</v>
      </c>
      <c r="AL1091" t="s">
        <v>217</v>
      </c>
      <c r="AM1091" t="s">
        <v>6722</v>
      </c>
      <c r="AN1091" t="s">
        <v>6</v>
      </c>
      <c r="AO1091" t="s">
        <v>5769</v>
      </c>
      <c r="AP1091" s="57">
        <v>46309.625</v>
      </c>
      <c r="AR1091" t="s">
        <v>218</v>
      </c>
      <c r="AS1091" t="s">
        <v>232</v>
      </c>
      <c r="AT1091" t="s">
        <v>230</v>
      </c>
      <c r="AU1091">
        <v>20261014</v>
      </c>
      <c r="AV1091" t="s">
        <v>221</v>
      </c>
      <c r="AW1091" t="s">
        <v>540</v>
      </c>
      <c r="AX1091" t="s">
        <v>222</v>
      </c>
      <c r="BA1091" s="57">
        <v>46309.625</v>
      </c>
      <c r="BB1091" t="s">
        <v>6722</v>
      </c>
      <c r="BC1091">
        <v>2026</v>
      </c>
      <c r="BD1091">
        <v>10</v>
      </c>
      <c r="BE1091">
        <v>14</v>
      </c>
      <c r="BF1091" s="6">
        <f t="shared" si="51"/>
        <v>46309</v>
      </c>
      <c r="BG1091">
        <f t="shared" si="52"/>
        <v>-0.625</v>
      </c>
      <c r="BH1091" t="str">
        <f t="shared" si="53"/>
        <v>COMPLY</v>
      </c>
      <c r="BI1091" t="str">
        <f>VLOOKUP(H1091,Sheet2!$A$1:$B$270,2,FALSE)</f>
        <v>SIDOARJO</v>
      </c>
    </row>
    <row r="1092" spans="1:61">
      <c r="A1092">
        <v>1091</v>
      </c>
      <c r="B1092">
        <v>1002638688</v>
      </c>
      <c r="C1092">
        <v>3</v>
      </c>
      <c r="D1092" t="s">
        <v>42</v>
      </c>
      <c r="E1092">
        <v>5</v>
      </c>
      <c r="F1092" t="s">
        <v>232</v>
      </c>
      <c r="G1092" t="s">
        <v>101</v>
      </c>
      <c r="H1092" t="s">
        <v>258</v>
      </c>
      <c r="I1092" t="s">
        <v>212</v>
      </c>
      <c r="J1092" t="s">
        <v>213</v>
      </c>
      <c r="K1092" t="s">
        <v>149</v>
      </c>
      <c r="M1092" t="s">
        <v>76</v>
      </c>
      <c r="N1092" t="s">
        <v>215</v>
      </c>
      <c r="O1092" s="57">
        <v>46310.600046296298</v>
      </c>
      <c r="P1092" s="57">
        <v>46310.801979166667</v>
      </c>
      <c r="Q1092">
        <v>69408556</v>
      </c>
      <c r="S1092">
        <v>152316233565</v>
      </c>
      <c r="T1092" t="s">
        <v>6176</v>
      </c>
      <c r="U1092" t="s">
        <v>7697</v>
      </c>
      <c r="V1092" t="s">
        <v>7698</v>
      </c>
      <c r="Z1092">
        <v>112.711626291275</v>
      </c>
      <c r="AA1092">
        <v>-7.4495710688119496</v>
      </c>
      <c r="AB1092" t="s">
        <v>6179</v>
      </c>
      <c r="AC1092" t="s">
        <v>229</v>
      </c>
      <c r="AL1092" t="s">
        <v>217</v>
      </c>
      <c r="AM1092" t="s">
        <v>7699</v>
      </c>
      <c r="AN1092" t="s">
        <v>6</v>
      </c>
      <c r="AO1092" t="s">
        <v>7700</v>
      </c>
      <c r="AR1092" t="s">
        <v>218</v>
      </c>
      <c r="AS1092" t="s">
        <v>232</v>
      </c>
      <c r="AT1092" t="s">
        <v>230</v>
      </c>
      <c r="AU1092">
        <v>20261015</v>
      </c>
      <c r="AV1092" t="s">
        <v>221</v>
      </c>
      <c r="AW1092" t="s">
        <v>539</v>
      </c>
      <c r="AX1092" t="s">
        <v>222</v>
      </c>
      <c r="BA1092" s="57">
        <v>46310.291666666664</v>
      </c>
      <c r="BB1092" t="s">
        <v>7699</v>
      </c>
      <c r="BC1092">
        <v>2026</v>
      </c>
      <c r="BD1092">
        <v>10</v>
      </c>
      <c r="BE1092">
        <v>15</v>
      </c>
      <c r="BF1092" s="6">
        <f t="shared" si="51"/>
        <v>46310</v>
      </c>
      <c r="BG1092">
        <f t="shared" si="52"/>
        <v>-0.29166666666424135</v>
      </c>
      <c r="BH1092" t="str">
        <f t="shared" si="53"/>
        <v>COMPLY</v>
      </c>
      <c r="BI1092" t="str">
        <f>VLOOKUP(H1092,Sheet2!$A$1:$B$270,2,FALSE)</f>
        <v>SIDOARJO</v>
      </c>
    </row>
    <row r="1093" spans="1:61">
      <c r="A1093">
        <v>1092</v>
      </c>
      <c r="B1093">
        <v>1002638366</v>
      </c>
      <c r="C1093">
        <v>3</v>
      </c>
      <c r="D1093" t="s">
        <v>42</v>
      </c>
      <c r="E1093">
        <v>5</v>
      </c>
      <c r="F1093" t="s">
        <v>232</v>
      </c>
      <c r="G1093" t="s">
        <v>101</v>
      </c>
      <c r="H1093" t="s">
        <v>258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46310.530324074076</v>
      </c>
      <c r="P1093" s="57">
        <v>46310.755266203705</v>
      </c>
      <c r="Q1093">
        <v>69410761</v>
      </c>
      <c r="S1093">
        <v>152316233580</v>
      </c>
      <c r="T1093" t="s">
        <v>7701</v>
      </c>
      <c r="U1093" t="s">
        <v>7702</v>
      </c>
      <c r="V1093" t="s">
        <v>7703</v>
      </c>
      <c r="Z1093">
        <v>112.67682910000001</v>
      </c>
      <c r="AA1093">
        <v>-7.4442795000000004</v>
      </c>
      <c r="AB1093" t="s">
        <v>7704</v>
      </c>
      <c r="AC1093" t="s">
        <v>216</v>
      </c>
      <c r="AL1093" t="s">
        <v>217</v>
      </c>
      <c r="AM1093" t="s">
        <v>7678</v>
      </c>
      <c r="AN1093" t="s">
        <v>6</v>
      </c>
      <c r="AO1093" t="s">
        <v>7494</v>
      </c>
      <c r="AP1093" s="57">
        <v>46311.458333333336</v>
      </c>
      <c r="AR1093" t="s">
        <v>218</v>
      </c>
      <c r="AS1093" t="s">
        <v>232</v>
      </c>
      <c r="AT1093" t="s">
        <v>230</v>
      </c>
      <c r="AU1093">
        <v>20261015</v>
      </c>
      <c r="AV1093" t="s">
        <v>221</v>
      </c>
      <c r="AW1093" t="s">
        <v>877</v>
      </c>
      <c r="AX1093" t="s">
        <v>222</v>
      </c>
      <c r="BA1093" s="57">
        <v>46311.458333333336</v>
      </c>
      <c r="BB1093" t="s">
        <v>7678</v>
      </c>
      <c r="BC1093">
        <v>2026</v>
      </c>
      <c r="BD1093">
        <v>10</v>
      </c>
      <c r="BE1093">
        <v>15</v>
      </c>
      <c r="BF1093" s="6">
        <f t="shared" si="51"/>
        <v>46310</v>
      </c>
      <c r="BG1093">
        <f t="shared" si="52"/>
        <v>-1.4583333333357587</v>
      </c>
      <c r="BH1093" t="str">
        <f t="shared" si="53"/>
        <v>COMPLY</v>
      </c>
      <c r="BI1093" t="str">
        <f>VLOOKUP(H1093,Sheet2!$A$1:$B$270,2,FALSE)</f>
        <v>SIDOARJO</v>
      </c>
    </row>
    <row r="1094" spans="1:61">
      <c r="A1094">
        <v>1093</v>
      </c>
      <c r="B1094">
        <v>1002638940</v>
      </c>
      <c r="C1094">
        <v>3</v>
      </c>
      <c r="D1094" t="s">
        <v>42</v>
      </c>
      <c r="E1094">
        <v>5</v>
      </c>
      <c r="F1094" t="s">
        <v>232</v>
      </c>
      <c r="G1094" t="s">
        <v>101</v>
      </c>
      <c r="H1094" t="s">
        <v>258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46310.646990740737</v>
      </c>
      <c r="P1094" s="57">
        <v>46311.37332175926</v>
      </c>
      <c r="Q1094">
        <v>69410985</v>
      </c>
      <c r="S1094">
        <v>152316232829</v>
      </c>
      <c r="T1094" t="s">
        <v>7706</v>
      </c>
      <c r="U1094" t="s">
        <v>7707</v>
      </c>
      <c r="V1094" t="s">
        <v>7708</v>
      </c>
      <c r="Z1094">
        <v>112.736569</v>
      </c>
      <c r="AA1094">
        <v>-7.4516460000000002</v>
      </c>
      <c r="AB1094" t="s">
        <v>7709</v>
      </c>
      <c r="AC1094" t="s">
        <v>216</v>
      </c>
      <c r="AL1094" t="s">
        <v>217</v>
      </c>
      <c r="AM1094" t="s">
        <v>7710</v>
      </c>
      <c r="AN1094" t="s">
        <v>6</v>
      </c>
      <c r="AO1094" t="s">
        <v>7393</v>
      </c>
      <c r="AP1094" s="57">
        <v>46311.625</v>
      </c>
      <c r="AR1094" t="s">
        <v>218</v>
      </c>
      <c r="AS1094" t="s">
        <v>232</v>
      </c>
      <c r="AT1094" t="s">
        <v>230</v>
      </c>
      <c r="AU1094">
        <v>20261016</v>
      </c>
      <c r="AV1094" t="s">
        <v>221</v>
      </c>
      <c r="AW1094" t="s">
        <v>877</v>
      </c>
      <c r="AX1094" t="s">
        <v>222</v>
      </c>
      <c r="BA1094" s="57">
        <v>46311.625</v>
      </c>
      <c r="BB1094" t="s">
        <v>7710</v>
      </c>
      <c r="BC1094">
        <v>2026</v>
      </c>
      <c r="BD1094">
        <v>10</v>
      </c>
      <c r="BE1094">
        <v>16</v>
      </c>
      <c r="BF1094" s="6">
        <f t="shared" si="51"/>
        <v>46311</v>
      </c>
      <c r="BG1094">
        <f t="shared" si="52"/>
        <v>-0.625</v>
      </c>
      <c r="BH1094" t="str">
        <f t="shared" si="53"/>
        <v>COMPLY</v>
      </c>
      <c r="BI1094" t="str">
        <f>VLOOKUP(H1094,Sheet2!$A$1:$B$270,2,FALSE)</f>
        <v>SIDOARJO</v>
      </c>
    </row>
    <row r="1095" spans="1:61">
      <c r="A1095">
        <v>1094</v>
      </c>
      <c r="B1095">
        <v>1002639985</v>
      </c>
      <c r="C1095">
        <v>3</v>
      </c>
      <c r="D1095" t="s">
        <v>42</v>
      </c>
      <c r="E1095">
        <v>5</v>
      </c>
      <c r="F1095" t="s">
        <v>232</v>
      </c>
      <c r="G1095" t="s">
        <v>101</v>
      </c>
      <c r="H1095" t="s">
        <v>258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46311.497002314813</v>
      </c>
      <c r="P1095" s="57">
        <v>46313.414675925924</v>
      </c>
      <c r="Q1095">
        <v>69411381</v>
      </c>
      <c r="S1095">
        <v>152316232836</v>
      </c>
      <c r="T1095" t="s">
        <v>8751</v>
      </c>
      <c r="U1095" t="s">
        <v>8752</v>
      </c>
      <c r="V1095" t="s">
        <v>8753</v>
      </c>
      <c r="Z1095">
        <v>112.68162108957701</v>
      </c>
      <c r="AA1095">
        <v>-7.4280529618686497</v>
      </c>
      <c r="AB1095" t="s">
        <v>8754</v>
      </c>
      <c r="AC1095" t="s">
        <v>216</v>
      </c>
      <c r="AL1095" t="s">
        <v>217</v>
      </c>
      <c r="AM1095" t="s">
        <v>8755</v>
      </c>
      <c r="AN1095" t="s">
        <v>6</v>
      </c>
      <c r="AO1095" t="s">
        <v>8176</v>
      </c>
      <c r="AP1095" s="57">
        <v>46312.333333333336</v>
      </c>
      <c r="AR1095" t="s">
        <v>218</v>
      </c>
      <c r="AS1095" t="s">
        <v>232</v>
      </c>
      <c r="AT1095" t="s">
        <v>230</v>
      </c>
      <c r="AU1095">
        <v>20261018</v>
      </c>
      <c r="AV1095" t="s">
        <v>221</v>
      </c>
      <c r="AW1095" t="s">
        <v>875</v>
      </c>
      <c r="AX1095" t="s">
        <v>222</v>
      </c>
      <c r="BA1095" s="57">
        <v>46312.333333333336</v>
      </c>
      <c r="BB1095" t="s">
        <v>8755</v>
      </c>
      <c r="BC1095">
        <v>2026</v>
      </c>
      <c r="BD1095">
        <v>10</v>
      </c>
      <c r="BE1095">
        <v>18</v>
      </c>
      <c r="BF1095" s="6">
        <f t="shared" si="51"/>
        <v>46313</v>
      </c>
      <c r="BG1095">
        <f t="shared" si="52"/>
        <v>0.66666666666424135</v>
      </c>
      <c r="BH1095" t="str">
        <f t="shared" si="53"/>
        <v>COMPLY</v>
      </c>
      <c r="BI1095" t="str">
        <f>VLOOKUP(H1095,Sheet2!$A$1:$B$270,2,FALSE)</f>
        <v>SIDOARJO</v>
      </c>
    </row>
    <row r="1096" spans="1:61">
      <c r="A1096">
        <v>1095</v>
      </c>
      <c r="B1096">
        <v>1002642956</v>
      </c>
      <c r="C1096">
        <v>3</v>
      </c>
      <c r="D1096" t="s">
        <v>42</v>
      </c>
      <c r="E1096">
        <v>5</v>
      </c>
      <c r="F1096" t="s">
        <v>232</v>
      </c>
      <c r="G1096" t="s">
        <v>101</v>
      </c>
      <c r="H1096" t="s">
        <v>258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46314.49554398148</v>
      </c>
      <c r="P1096" s="57">
        <v>46315.711435185185</v>
      </c>
      <c r="Q1096">
        <v>69412847</v>
      </c>
      <c r="S1096">
        <v>152316233627</v>
      </c>
      <c r="T1096" t="s">
        <v>9729</v>
      </c>
      <c r="U1096" t="s">
        <v>9730</v>
      </c>
      <c r="V1096" t="s">
        <v>9731</v>
      </c>
      <c r="Z1096">
        <v>112.7447918</v>
      </c>
      <c r="AA1096">
        <v>-7.4648064999999999</v>
      </c>
      <c r="AB1096" t="s">
        <v>9732</v>
      </c>
      <c r="AC1096" t="s">
        <v>235</v>
      </c>
      <c r="AL1096" t="s">
        <v>217</v>
      </c>
      <c r="AM1096" t="s">
        <v>9733</v>
      </c>
      <c r="AN1096" t="s">
        <v>6</v>
      </c>
      <c r="AO1096" t="s">
        <v>9451</v>
      </c>
      <c r="AP1096" s="57">
        <v>46315.333333333336</v>
      </c>
      <c r="AR1096" t="s">
        <v>218</v>
      </c>
      <c r="AS1096" t="s">
        <v>232</v>
      </c>
      <c r="AT1096" t="s">
        <v>230</v>
      </c>
      <c r="AU1096">
        <v>20261020</v>
      </c>
      <c r="AV1096" t="s">
        <v>221</v>
      </c>
      <c r="AW1096" t="s">
        <v>879</v>
      </c>
      <c r="AX1096" t="s">
        <v>222</v>
      </c>
      <c r="BA1096" s="57">
        <v>46315.333333333336</v>
      </c>
      <c r="BB1096" t="s">
        <v>9733</v>
      </c>
      <c r="BC1096">
        <v>2026</v>
      </c>
      <c r="BD1096">
        <v>10</v>
      </c>
      <c r="BE1096">
        <v>20</v>
      </c>
      <c r="BF1096" s="6">
        <f t="shared" si="51"/>
        <v>46315</v>
      </c>
      <c r="BG1096">
        <f t="shared" si="52"/>
        <v>-0.33333333333575865</v>
      </c>
      <c r="BH1096" t="str">
        <f t="shared" si="53"/>
        <v>COMPLY</v>
      </c>
      <c r="BI1096" t="str">
        <f>VLOOKUP(H1096,Sheet2!$A$1:$B$270,2,FALSE)</f>
        <v>SIDOARJO</v>
      </c>
    </row>
    <row r="1097" spans="1:61">
      <c r="A1097">
        <v>1096</v>
      </c>
      <c r="B1097">
        <v>1002642295</v>
      </c>
      <c r="C1097">
        <v>3</v>
      </c>
      <c r="D1097" t="s">
        <v>42</v>
      </c>
      <c r="E1097">
        <v>5</v>
      </c>
      <c r="F1097" t="s">
        <v>232</v>
      </c>
      <c r="G1097" t="s">
        <v>101</v>
      </c>
      <c r="H1097" t="s">
        <v>258</v>
      </c>
      <c r="I1097" t="s">
        <v>212</v>
      </c>
      <c r="J1097" t="s">
        <v>213</v>
      </c>
      <c r="K1097" t="s">
        <v>149</v>
      </c>
      <c r="M1097" t="s">
        <v>76</v>
      </c>
      <c r="N1097" t="s">
        <v>215</v>
      </c>
      <c r="O1097" s="57">
        <v>46314.378321759257</v>
      </c>
      <c r="P1097" s="57">
        <v>46315.815381944441</v>
      </c>
      <c r="Q1097">
        <v>69412605</v>
      </c>
      <c r="S1097">
        <v>152316233666</v>
      </c>
      <c r="T1097" t="s">
        <v>9738</v>
      </c>
      <c r="U1097" t="s">
        <v>9739</v>
      </c>
      <c r="V1097" t="s">
        <v>9740</v>
      </c>
      <c r="Z1097">
        <v>112.67678840000001</v>
      </c>
      <c r="AA1097">
        <v>-7.4476877999999997</v>
      </c>
      <c r="AB1097" t="s">
        <v>9741</v>
      </c>
      <c r="AC1097" t="s">
        <v>284</v>
      </c>
      <c r="AL1097" t="s">
        <v>217</v>
      </c>
      <c r="AM1097" t="s">
        <v>9742</v>
      </c>
      <c r="AN1097" t="s">
        <v>6</v>
      </c>
      <c r="AO1097" t="s">
        <v>9445</v>
      </c>
      <c r="AP1097" s="57">
        <v>46315.333333333336</v>
      </c>
      <c r="AR1097" t="s">
        <v>218</v>
      </c>
      <c r="AS1097" t="s">
        <v>232</v>
      </c>
      <c r="AT1097" t="s">
        <v>230</v>
      </c>
      <c r="AU1097">
        <v>20261020</v>
      </c>
      <c r="AV1097" t="s">
        <v>221</v>
      </c>
      <c r="AW1097" t="s">
        <v>540</v>
      </c>
      <c r="AX1097" t="s">
        <v>222</v>
      </c>
      <c r="BA1097" s="57">
        <v>46315.333333333336</v>
      </c>
      <c r="BB1097" t="s">
        <v>9742</v>
      </c>
      <c r="BC1097">
        <v>2026</v>
      </c>
      <c r="BD1097">
        <v>10</v>
      </c>
      <c r="BE1097">
        <v>20</v>
      </c>
      <c r="BF1097" s="6">
        <f t="shared" si="51"/>
        <v>46315</v>
      </c>
      <c r="BG1097">
        <f t="shared" si="52"/>
        <v>-0.33333333333575865</v>
      </c>
      <c r="BH1097" t="str">
        <f t="shared" si="53"/>
        <v>COMPLY</v>
      </c>
      <c r="BI1097" t="str">
        <f>VLOOKUP(H1097,Sheet2!$A$1:$B$270,2,FALSE)</f>
        <v>SIDOARJO</v>
      </c>
    </row>
    <row r="1098" spans="1:61">
      <c r="A1098">
        <v>1097</v>
      </c>
      <c r="B1098">
        <v>1002644218</v>
      </c>
      <c r="C1098">
        <v>3</v>
      </c>
      <c r="D1098" t="s">
        <v>42</v>
      </c>
      <c r="E1098">
        <v>5</v>
      </c>
      <c r="F1098" t="s">
        <v>232</v>
      </c>
      <c r="G1098" t="s">
        <v>101</v>
      </c>
      <c r="H1098" t="s">
        <v>258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46314.730312500003</v>
      </c>
      <c r="P1098" s="57">
        <v>46315.727372685185</v>
      </c>
      <c r="Q1098">
        <v>69413261</v>
      </c>
      <c r="S1098">
        <v>152316232897</v>
      </c>
      <c r="T1098" t="s">
        <v>9734</v>
      </c>
      <c r="U1098" t="s">
        <v>9735</v>
      </c>
      <c r="V1098" t="s">
        <v>9736</v>
      </c>
      <c r="Z1098">
        <v>112.72483800000001</v>
      </c>
      <c r="AA1098">
        <v>-7.4171699999999996</v>
      </c>
      <c r="AB1098" t="s">
        <v>9737</v>
      </c>
      <c r="AC1098" t="s">
        <v>235</v>
      </c>
      <c r="AL1098" t="s">
        <v>217</v>
      </c>
      <c r="AM1098" t="s">
        <v>9689</v>
      </c>
      <c r="AN1098" t="s">
        <v>6</v>
      </c>
      <c r="AO1098" t="s">
        <v>9572</v>
      </c>
      <c r="AP1098" s="57">
        <v>46315.625</v>
      </c>
      <c r="AR1098" t="s">
        <v>218</v>
      </c>
      <c r="AS1098" t="s">
        <v>232</v>
      </c>
      <c r="AT1098" t="s">
        <v>230</v>
      </c>
      <c r="AU1098">
        <v>20261020</v>
      </c>
      <c r="AV1098" t="s">
        <v>221</v>
      </c>
      <c r="AW1098" t="s">
        <v>875</v>
      </c>
      <c r="AX1098" t="s">
        <v>222</v>
      </c>
      <c r="BA1098" s="57">
        <v>46315.625</v>
      </c>
      <c r="BB1098" t="s">
        <v>9689</v>
      </c>
      <c r="BC1098">
        <v>2026</v>
      </c>
      <c r="BD1098">
        <v>10</v>
      </c>
      <c r="BE1098">
        <v>20</v>
      </c>
      <c r="BF1098" s="6">
        <f t="shared" si="51"/>
        <v>46315</v>
      </c>
      <c r="BG1098">
        <f t="shared" si="52"/>
        <v>-0.625</v>
      </c>
      <c r="BH1098" t="str">
        <f t="shared" si="53"/>
        <v>COMPLY</v>
      </c>
      <c r="BI1098" t="str">
        <f>VLOOKUP(H1098,Sheet2!$A$1:$B$270,2,FALSE)</f>
        <v>SIDOARJO</v>
      </c>
    </row>
    <row r="1099" spans="1:61">
      <c r="A1099">
        <v>1098</v>
      </c>
      <c r="B1099">
        <v>1002642917</v>
      </c>
      <c r="C1099">
        <v>3</v>
      </c>
      <c r="D1099" t="s">
        <v>42</v>
      </c>
      <c r="E1099">
        <v>5</v>
      </c>
      <c r="F1099" t="s">
        <v>232</v>
      </c>
      <c r="G1099" t="s">
        <v>101</v>
      </c>
      <c r="H1099" t="s">
        <v>258</v>
      </c>
      <c r="I1099" t="s">
        <v>212</v>
      </c>
      <c r="J1099" t="s">
        <v>213</v>
      </c>
      <c r="K1099" t="s">
        <v>149</v>
      </c>
      <c r="L1099" t="s">
        <v>214</v>
      </c>
      <c r="M1099" t="s">
        <v>839</v>
      </c>
      <c r="N1099" t="s">
        <v>215</v>
      </c>
      <c r="O1099" s="57">
        <v>46314.486504629633</v>
      </c>
      <c r="P1099" s="57">
        <v>46315.35359953704</v>
      </c>
      <c r="Q1099">
        <v>69412819</v>
      </c>
      <c r="S1099">
        <v>152316233674</v>
      </c>
      <c r="T1099" t="s">
        <v>9723</v>
      </c>
      <c r="U1099" t="s">
        <v>9724</v>
      </c>
      <c r="V1099" t="s">
        <v>9725</v>
      </c>
      <c r="Z1099">
        <v>112.694005</v>
      </c>
      <c r="AA1099">
        <v>-7.4455520000000002</v>
      </c>
      <c r="AB1099" t="s">
        <v>9726</v>
      </c>
      <c r="AC1099" t="s">
        <v>235</v>
      </c>
      <c r="AL1099" t="s">
        <v>217</v>
      </c>
      <c r="AM1099" t="s">
        <v>9727</v>
      </c>
      <c r="AN1099" t="s">
        <v>6</v>
      </c>
      <c r="AO1099" t="s">
        <v>9451</v>
      </c>
      <c r="AP1099" s="57">
        <v>46315.333333333336</v>
      </c>
      <c r="AQ1099" t="s">
        <v>841</v>
      </c>
      <c r="AR1099" t="s">
        <v>840</v>
      </c>
      <c r="AS1099" t="s">
        <v>232</v>
      </c>
      <c r="AT1099" t="s">
        <v>230</v>
      </c>
      <c r="AV1099" t="s">
        <v>9728</v>
      </c>
      <c r="AW1099" t="s">
        <v>236</v>
      </c>
      <c r="AX1099" t="s">
        <v>222</v>
      </c>
      <c r="BA1099" s="57">
        <v>46315.333333333336</v>
      </c>
      <c r="BB1099" t="s">
        <v>9727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SIDOARJO</v>
      </c>
    </row>
    <row r="1100" spans="1:61">
      <c r="A1100">
        <v>1099</v>
      </c>
      <c r="B1100">
        <v>1002618024</v>
      </c>
      <c r="C1100">
        <v>3</v>
      </c>
      <c r="D1100" t="s">
        <v>42</v>
      </c>
      <c r="E1100">
        <v>5</v>
      </c>
      <c r="F1100" t="s">
        <v>106</v>
      </c>
      <c r="G1100" t="s">
        <v>106</v>
      </c>
      <c r="H1100" t="s">
        <v>329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46296.58966435185</v>
      </c>
      <c r="P1100" s="57">
        <v>46297.769513888888</v>
      </c>
      <c r="Q1100">
        <v>69402402</v>
      </c>
      <c r="S1100">
        <v>152744222226</v>
      </c>
      <c r="T1100" t="s">
        <v>1185</v>
      </c>
      <c r="U1100" t="s">
        <v>1186</v>
      </c>
      <c r="V1100" t="s">
        <v>1187</v>
      </c>
      <c r="Z1100">
        <v>112.77250979999999</v>
      </c>
      <c r="AA1100">
        <v>-7.6047699</v>
      </c>
      <c r="AB1100" t="s">
        <v>1188</v>
      </c>
      <c r="AC1100" t="s">
        <v>229</v>
      </c>
      <c r="AL1100" t="s">
        <v>217</v>
      </c>
      <c r="AM1100" t="s">
        <v>1189</v>
      </c>
      <c r="AN1100" t="s">
        <v>6</v>
      </c>
      <c r="AO1100" s="57">
        <v>46032.590474537035</v>
      </c>
      <c r="AP1100" s="57">
        <v>46297.625</v>
      </c>
      <c r="AR1100" t="s">
        <v>218</v>
      </c>
      <c r="AS1100" t="s">
        <v>580</v>
      </c>
      <c r="AT1100" t="s">
        <v>230</v>
      </c>
      <c r="AU1100">
        <v>20261002</v>
      </c>
      <c r="AV1100" t="s">
        <v>221</v>
      </c>
      <c r="AW1100" t="s">
        <v>540</v>
      </c>
      <c r="AX1100" t="s">
        <v>222</v>
      </c>
      <c r="BA1100" s="57">
        <v>46297.625</v>
      </c>
      <c r="BB1100" t="s">
        <v>1189</v>
      </c>
      <c r="BC1100">
        <v>2026</v>
      </c>
      <c r="BD1100">
        <v>10</v>
      </c>
      <c r="BE1100">
        <v>2</v>
      </c>
      <c r="BF1100" s="6">
        <f t="shared" si="51"/>
        <v>46297</v>
      </c>
      <c r="BG1100">
        <f t="shared" si="52"/>
        <v>-0.625</v>
      </c>
      <c r="BH1100" t="str">
        <f t="shared" si="53"/>
        <v>COMPLY</v>
      </c>
      <c r="BI1100" t="str">
        <f>VLOOKUP(H1100,Sheet2!$A$1:$B$270,2,FALSE)</f>
        <v>PASURUAN</v>
      </c>
    </row>
    <row r="1101" spans="1:61">
      <c r="A1101">
        <v>1100</v>
      </c>
      <c r="B1101">
        <v>1002627001</v>
      </c>
      <c r="C1101">
        <v>3</v>
      </c>
      <c r="D1101" t="s">
        <v>42</v>
      </c>
      <c r="E1101">
        <v>5</v>
      </c>
      <c r="F1101" t="s">
        <v>106</v>
      </c>
      <c r="G1101" t="s">
        <v>106</v>
      </c>
      <c r="H1101" t="s">
        <v>329</v>
      </c>
      <c r="I1101" t="s">
        <v>212</v>
      </c>
      <c r="J1101" t="s">
        <v>213</v>
      </c>
      <c r="K1101" t="s">
        <v>149</v>
      </c>
      <c r="M1101" t="s">
        <v>76</v>
      </c>
      <c r="N1101" t="s">
        <v>563</v>
      </c>
      <c r="O1101" s="57">
        <v>46303.3440625</v>
      </c>
      <c r="P1101" s="57">
        <v>46304.723321759258</v>
      </c>
      <c r="Q1101">
        <v>68937486</v>
      </c>
      <c r="S1101">
        <v>152744222127</v>
      </c>
      <c r="T1101" t="s">
        <v>4129</v>
      </c>
      <c r="U1101" t="s">
        <v>4130</v>
      </c>
      <c r="V1101" t="s">
        <v>4591</v>
      </c>
      <c r="Z1101">
        <v>112.78113070000001</v>
      </c>
      <c r="AA1101">
        <v>-7.5979311999999997</v>
      </c>
      <c r="AB1101" t="s">
        <v>4131</v>
      </c>
      <c r="AC1101" t="s">
        <v>284</v>
      </c>
      <c r="AL1101" t="s">
        <v>217</v>
      </c>
      <c r="AM1101" t="s">
        <v>4592</v>
      </c>
      <c r="AN1101" t="s">
        <v>6</v>
      </c>
      <c r="AO1101" s="57">
        <v>46244.351111111115</v>
      </c>
      <c r="AP1101" s="57">
        <v>46305.458333333336</v>
      </c>
      <c r="AR1101" t="s">
        <v>218</v>
      </c>
      <c r="AS1101" t="s">
        <v>580</v>
      </c>
      <c r="AT1101" t="s">
        <v>220</v>
      </c>
      <c r="AU1101">
        <v>20261009</v>
      </c>
      <c r="AV1101" t="s">
        <v>221</v>
      </c>
      <c r="AW1101" t="s">
        <v>3421</v>
      </c>
      <c r="AX1101" t="s">
        <v>222</v>
      </c>
      <c r="BA1101" s="57">
        <v>46305.458333333336</v>
      </c>
      <c r="BB1101" t="s">
        <v>4592</v>
      </c>
      <c r="BC1101">
        <v>2026</v>
      </c>
      <c r="BD1101">
        <v>10</v>
      </c>
      <c r="BE1101">
        <v>9</v>
      </c>
      <c r="BF1101" s="6">
        <f t="shared" si="51"/>
        <v>46304</v>
      </c>
      <c r="BG1101">
        <f t="shared" si="52"/>
        <v>-1.4583333333357587</v>
      </c>
      <c r="BH1101" t="str">
        <f t="shared" si="53"/>
        <v>COMPLY</v>
      </c>
      <c r="BI1101" t="str">
        <f>VLOOKUP(H1101,Sheet2!$A$1:$B$270,2,FALSE)</f>
        <v>PASURUAN</v>
      </c>
    </row>
    <row r="1102" spans="1:61">
      <c r="A1102">
        <v>1101</v>
      </c>
      <c r="B1102">
        <v>1002629531</v>
      </c>
      <c r="C1102">
        <v>3</v>
      </c>
      <c r="D1102" t="s">
        <v>42</v>
      </c>
      <c r="E1102">
        <v>5</v>
      </c>
      <c r="F1102" t="s">
        <v>106</v>
      </c>
      <c r="G1102" t="s">
        <v>106</v>
      </c>
      <c r="H1102" t="s">
        <v>329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46304.494849537034</v>
      </c>
      <c r="P1102" s="57">
        <v>46305.984907407408</v>
      </c>
      <c r="Q1102">
        <v>69407272</v>
      </c>
      <c r="S1102">
        <v>152744222239</v>
      </c>
      <c r="T1102" t="s">
        <v>5338</v>
      </c>
      <c r="U1102" t="s">
        <v>5339</v>
      </c>
      <c r="V1102" t="s">
        <v>5340</v>
      </c>
      <c r="Z1102">
        <v>112.797458868056</v>
      </c>
      <c r="AA1102">
        <v>-7.5983312821465496</v>
      </c>
      <c r="AB1102" t="s">
        <v>5341</v>
      </c>
      <c r="AC1102" t="s">
        <v>235</v>
      </c>
      <c r="AL1102" t="s">
        <v>217</v>
      </c>
      <c r="AM1102" t="s">
        <v>4967</v>
      </c>
      <c r="AN1102" t="s">
        <v>6</v>
      </c>
      <c r="AO1102" s="57">
        <v>46275.496678240743</v>
      </c>
      <c r="AP1102" s="57">
        <v>46305.333333333336</v>
      </c>
      <c r="AR1102" t="s">
        <v>218</v>
      </c>
      <c r="AS1102" t="s">
        <v>580</v>
      </c>
      <c r="AT1102" t="s">
        <v>230</v>
      </c>
      <c r="AU1102">
        <v>20261010</v>
      </c>
      <c r="AV1102" t="s">
        <v>221</v>
      </c>
      <c r="AW1102" t="s">
        <v>2897</v>
      </c>
      <c r="AX1102" t="s">
        <v>222</v>
      </c>
      <c r="BA1102" s="57">
        <v>46305.333333333336</v>
      </c>
      <c r="BB1102" t="s">
        <v>4967</v>
      </c>
      <c r="BC1102">
        <v>2026</v>
      </c>
      <c r="BD1102">
        <v>10</v>
      </c>
      <c r="BE1102">
        <v>10</v>
      </c>
      <c r="BF1102" s="6">
        <f t="shared" si="51"/>
        <v>46305</v>
      </c>
      <c r="BG1102">
        <f t="shared" si="52"/>
        <v>-0.33333333333575865</v>
      </c>
      <c r="BH1102" t="str">
        <f t="shared" si="53"/>
        <v>COMPLY</v>
      </c>
      <c r="BI1102" t="str">
        <f>VLOOKUP(H1102,Sheet2!$A$1:$B$270,2,FALSE)</f>
        <v>PASURUAN</v>
      </c>
    </row>
    <row r="1103" spans="1:61">
      <c r="A1103">
        <v>1102</v>
      </c>
      <c r="B1103">
        <v>1002644643</v>
      </c>
      <c r="C1103">
        <v>3</v>
      </c>
      <c r="D1103" t="s">
        <v>42</v>
      </c>
      <c r="E1103">
        <v>5</v>
      </c>
      <c r="F1103" t="s">
        <v>106</v>
      </c>
      <c r="G1103" t="s">
        <v>106</v>
      </c>
      <c r="H1103" t="s">
        <v>329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46315.386377314811</v>
      </c>
      <c r="P1103" s="57">
        <v>46315.606979166667</v>
      </c>
      <c r="Q1103">
        <v>69413438</v>
      </c>
      <c r="S1103">
        <v>152744222270</v>
      </c>
      <c r="T1103" t="s">
        <v>10432</v>
      </c>
      <c r="U1103" t="s">
        <v>10433</v>
      </c>
      <c r="V1103" t="s">
        <v>10434</v>
      </c>
      <c r="Z1103">
        <v>112.7958404</v>
      </c>
      <c r="AA1103">
        <v>-7.6315188999999997</v>
      </c>
      <c r="AB1103" t="s">
        <v>10435</v>
      </c>
      <c r="AC1103" t="s">
        <v>229</v>
      </c>
      <c r="AL1103" t="s">
        <v>217</v>
      </c>
      <c r="AM1103" t="s">
        <v>10436</v>
      </c>
      <c r="AN1103" t="s">
        <v>6</v>
      </c>
      <c r="AO1103" t="s">
        <v>10118</v>
      </c>
      <c r="AP1103" s="57">
        <v>46316.333333333336</v>
      </c>
      <c r="AR1103" t="s">
        <v>218</v>
      </c>
      <c r="AS1103" t="s">
        <v>580</v>
      </c>
      <c r="AT1103" t="s">
        <v>230</v>
      </c>
      <c r="AU1103">
        <v>20261020</v>
      </c>
      <c r="AV1103" t="s">
        <v>221</v>
      </c>
      <c r="AW1103" t="s">
        <v>541</v>
      </c>
      <c r="AX1103" t="s">
        <v>222</v>
      </c>
      <c r="BA1103" s="57">
        <v>46316.333333333336</v>
      </c>
      <c r="BB1103" t="s">
        <v>10436</v>
      </c>
      <c r="BC1103">
        <v>2026</v>
      </c>
      <c r="BD1103">
        <v>10</v>
      </c>
      <c r="BE1103">
        <v>20</v>
      </c>
      <c r="BF1103" s="6">
        <f t="shared" si="51"/>
        <v>46315</v>
      </c>
      <c r="BG1103">
        <f t="shared" si="52"/>
        <v>-1.3333333333357587</v>
      </c>
      <c r="BH1103" t="str">
        <f t="shared" si="53"/>
        <v>COMPLY</v>
      </c>
      <c r="BI1103" t="str">
        <f>VLOOKUP(H1103,Sheet2!$A$1:$B$270,2,FALSE)</f>
        <v>PASURUAN</v>
      </c>
    </row>
    <row r="1104" spans="1:61">
      <c r="A1104">
        <v>1103</v>
      </c>
      <c r="B1104">
        <v>1002634737</v>
      </c>
      <c r="C1104">
        <v>3</v>
      </c>
      <c r="D1104" t="s">
        <v>42</v>
      </c>
      <c r="E1104">
        <v>5</v>
      </c>
      <c r="F1104" t="s">
        <v>232</v>
      </c>
      <c r="G1104" t="s">
        <v>106</v>
      </c>
      <c r="H1104" t="s">
        <v>317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46308.478263888886</v>
      </c>
      <c r="P1104" s="57">
        <v>46308.774444444447</v>
      </c>
      <c r="Q1104">
        <v>69409267</v>
      </c>
      <c r="S1104">
        <v>152742207821</v>
      </c>
      <c r="T1104" t="s">
        <v>5342</v>
      </c>
      <c r="U1104" t="s">
        <v>5343</v>
      </c>
      <c r="V1104" t="s">
        <v>6185</v>
      </c>
      <c r="Z1104">
        <v>112.721522209369</v>
      </c>
      <c r="AA1104">
        <v>-7.6075577299559303</v>
      </c>
      <c r="AB1104" t="s">
        <v>6186</v>
      </c>
      <c r="AC1104" t="s">
        <v>235</v>
      </c>
      <c r="AL1104" t="s">
        <v>217</v>
      </c>
      <c r="AM1104" t="s">
        <v>5981</v>
      </c>
      <c r="AN1104" t="s">
        <v>6</v>
      </c>
      <c r="AO1104" t="s">
        <v>5759</v>
      </c>
      <c r="AP1104" s="57">
        <v>46309.333333333336</v>
      </c>
      <c r="AR1104" t="s">
        <v>218</v>
      </c>
      <c r="AS1104" t="s">
        <v>2088</v>
      </c>
      <c r="AT1104" t="s">
        <v>230</v>
      </c>
      <c r="AU1104">
        <v>20261013</v>
      </c>
      <c r="AV1104" t="s">
        <v>221</v>
      </c>
      <c r="AW1104" t="s">
        <v>1767</v>
      </c>
      <c r="AX1104" t="s">
        <v>222</v>
      </c>
      <c r="BA1104" s="57">
        <v>46309.333333333336</v>
      </c>
      <c r="BB1104" t="s">
        <v>5981</v>
      </c>
      <c r="BC1104">
        <v>2026</v>
      </c>
      <c r="BD1104">
        <v>10</v>
      </c>
      <c r="BE1104">
        <v>13</v>
      </c>
      <c r="BF1104" s="6">
        <f t="shared" si="51"/>
        <v>46308</v>
      </c>
      <c r="BG1104">
        <f t="shared" si="52"/>
        <v>-1.3333333333357587</v>
      </c>
      <c r="BH1104" t="str">
        <f t="shared" si="53"/>
        <v>COMPLY</v>
      </c>
      <c r="BI1104" t="str">
        <f>VLOOKUP(H1104,Sheet2!$A$1:$B$270,2,FALSE)</f>
        <v>PASURUAN</v>
      </c>
    </row>
    <row r="1105" spans="1:61">
      <c r="A1105">
        <v>1104</v>
      </c>
      <c r="B1105">
        <v>1002645353</v>
      </c>
      <c r="C1105">
        <v>3</v>
      </c>
      <c r="D1105" t="s">
        <v>42</v>
      </c>
      <c r="E1105">
        <v>5</v>
      </c>
      <c r="F1105" t="s">
        <v>232</v>
      </c>
      <c r="G1105" t="s">
        <v>106</v>
      </c>
      <c r="H1105" t="s">
        <v>317</v>
      </c>
      <c r="I1105" t="s">
        <v>212</v>
      </c>
      <c r="J1105" t="s">
        <v>213</v>
      </c>
      <c r="K1105" t="s">
        <v>149</v>
      </c>
      <c r="L1105" t="s">
        <v>214</v>
      </c>
      <c r="M1105" t="s">
        <v>279</v>
      </c>
      <c r="N1105" t="s">
        <v>215</v>
      </c>
      <c r="O1105" s="57">
        <v>46315.529675925929</v>
      </c>
      <c r="P1105" s="57">
        <v>46315.651284722226</v>
      </c>
      <c r="Q1105">
        <v>69413720</v>
      </c>
      <c r="S1105">
        <v>152742207992</v>
      </c>
      <c r="T1105" t="s">
        <v>10437</v>
      </c>
      <c r="U1105" t="s">
        <v>10438</v>
      </c>
      <c r="V1105" t="s">
        <v>10439</v>
      </c>
      <c r="Z1105">
        <v>112.7243278</v>
      </c>
      <c r="AA1105">
        <v>-7.5627873000000001</v>
      </c>
      <c r="AB1105" t="s">
        <v>10440</v>
      </c>
      <c r="AC1105" t="s">
        <v>2476</v>
      </c>
      <c r="AL1105" t="s">
        <v>217</v>
      </c>
      <c r="AM1105" t="s">
        <v>10441</v>
      </c>
      <c r="AN1105" t="s">
        <v>6</v>
      </c>
      <c r="AO1105" t="s">
        <v>10111</v>
      </c>
      <c r="AP1105" s="57">
        <v>46316.458333333336</v>
      </c>
      <c r="AR1105" t="s">
        <v>239</v>
      </c>
      <c r="AS1105" t="s">
        <v>2088</v>
      </c>
      <c r="AT1105" t="s">
        <v>230</v>
      </c>
      <c r="AV1105" t="s">
        <v>8392</v>
      </c>
      <c r="AW1105" t="s">
        <v>8237</v>
      </c>
      <c r="AX1105" t="s">
        <v>222</v>
      </c>
      <c r="BA1105" s="57">
        <v>46316.458333333336</v>
      </c>
      <c r="BB1105" t="s">
        <v>10441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PASURUAN</v>
      </c>
    </row>
    <row r="1106" spans="1:61">
      <c r="A1106">
        <v>1105</v>
      </c>
      <c r="B1106">
        <v>1002646009</v>
      </c>
      <c r="C1106">
        <v>3</v>
      </c>
      <c r="D1106" t="s">
        <v>42</v>
      </c>
      <c r="E1106">
        <v>5</v>
      </c>
      <c r="F1106" t="s">
        <v>232</v>
      </c>
      <c r="G1106" t="s">
        <v>106</v>
      </c>
      <c r="H1106" t="s">
        <v>317</v>
      </c>
      <c r="I1106" t="s">
        <v>212</v>
      </c>
      <c r="J1106" t="s">
        <v>213</v>
      </c>
      <c r="K1106" t="s">
        <v>149</v>
      </c>
      <c r="M1106" t="s">
        <v>1625</v>
      </c>
      <c r="N1106" t="s">
        <v>215</v>
      </c>
      <c r="O1106" s="57">
        <v>46315.653749999998</v>
      </c>
      <c r="P1106" s="57">
        <v>46316.434560185182</v>
      </c>
      <c r="Q1106">
        <v>69413964</v>
      </c>
      <c r="S1106">
        <v>152742207995</v>
      </c>
      <c r="T1106" t="s">
        <v>10442</v>
      </c>
      <c r="U1106" t="s">
        <v>10438</v>
      </c>
      <c r="Z1106">
        <v>112.7241468</v>
      </c>
      <c r="AA1106">
        <v>-7.5627310999999997</v>
      </c>
      <c r="AB1106" t="s">
        <v>10443</v>
      </c>
      <c r="AC1106" t="s">
        <v>229</v>
      </c>
      <c r="AO1106" t="s">
        <v>10444</v>
      </c>
      <c r="AR1106" t="s">
        <v>1630</v>
      </c>
      <c r="AS1106" t="s">
        <v>2088</v>
      </c>
      <c r="AT1106" t="s">
        <v>230</v>
      </c>
      <c r="AV1106" t="s">
        <v>4453</v>
      </c>
      <c r="AW1106" t="s">
        <v>1570</v>
      </c>
      <c r="AX1106" t="s">
        <v>222</v>
      </c>
      <c r="AZ1106" t="s">
        <v>4453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PASURUAN</v>
      </c>
    </row>
    <row r="1107" spans="1:61">
      <c r="A1107">
        <v>1106</v>
      </c>
      <c r="B1107">
        <v>1002630881</v>
      </c>
      <c r="C1107">
        <v>3</v>
      </c>
      <c r="D1107" t="s">
        <v>42</v>
      </c>
      <c r="E1107">
        <v>5</v>
      </c>
      <c r="F1107" t="s">
        <v>232</v>
      </c>
      <c r="G1107" t="s">
        <v>106</v>
      </c>
      <c r="H1107" t="s">
        <v>317</v>
      </c>
      <c r="I1107" t="s">
        <v>212</v>
      </c>
      <c r="J1107" t="s">
        <v>213</v>
      </c>
      <c r="K1107" t="s">
        <v>149</v>
      </c>
      <c r="L1107" t="s">
        <v>214</v>
      </c>
      <c r="M1107" t="s">
        <v>1918</v>
      </c>
      <c r="N1107" t="s">
        <v>215</v>
      </c>
      <c r="O1107" s="57">
        <v>46305.530393518522</v>
      </c>
      <c r="P1107" s="57">
        <v>46308.700324074074</v>
      </c>
      <c r="Q1107">
        <v>69407854</v>
      </c>
      <c r="S1107">
        <v>152742207099</v>
      </c>
      <c r="T1107" t="s">
        <v>5342</v>
      </c>
      <c r="U1107" t="s">
        <v>5343</v>
      </c>
      <c r="V1107" t="s">
        <v>5344</v>
      </c>
      <c r="Z1107">
        <v>112.72086757</v>
      </c>
      <c r="AA1107">
        <v>-7.6076107889999998</v>
      </c>
      <c r="AB1107" t="s">
        <v>5345</v>
      </c>
      <c r="AC1107" t="s">
        <v>235</v>
      </c>
      <c r="AL1107" t="s">
        <v>217</v>
      </c>
      <c r="AM1107" t="s">
        <v>5346</v>
      </c>
      <c r="AN1107" t="s">
        <v>6</v>
      </c>
      <c r="AO1107" s="57">
        <v>46305.570069444446</v>
      </c>
      <c r="AP1107" s="57">
        <v>46306.458333333336</v>
      </c>
      <c r="AQ1107" t="s">
        <v>841</v>
      </c>
      <c r="AR1107" t="s">
        <v>12</v>
      </c>
      <c r="AS1107" t="s">
        <v>2088</v>
      </c>
      <c r="AT1107" t="s">
        <v>230</v>
      </c>
      <c r="AV1107" t="s">
        <v>1626</v>
      </c>
      <c r="AW1107" t="s">
        <v>2723</v>
      </c>
      <c r="AX1107" t="s">
        <v>222</v>
      </c>
      <c r="BA1107" s="57">
        <v>46306.458333333336</v>
      </c>
      <c r="BB1107" t="s">
        <v>5346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str">
        <f>VLOOKUP(H1107,Sheet2!$A$1:$B$270,2,FALSE)</f>
        <v>PASURUAN</v>
      </c>
    </row>
    <row r="1108" spans="1:61">
      <c r="A1108">
        <v>1107</v>
      </c>
      <c r="B1108">
        <v>1002629522</v>
      </c>
      <c r="C1108">
        <v>3</v>
      </c>
      <c r="D1108" t="s">
        <v>42</v>
      </c>
      <c r="E1108">
        <v>5</v>
      </c>
      <c r="F1108" t="s">
        <v>232</v>
      </c>
      <c r="G1108" t="s">
        <v>106</v>
      </c>
      <c r="H1108" t="s">
        <v>289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46304.491377314815</v>
      </c>
      <c r="P1108" s="57">
        <v>46308.663912037038</v>
      </c>
      <c r="Q1108">
        <v>69407267</v>
      </c>
      <c r="S1108">
        <v>152743216165</v>
      </c>
      <c r="T1108" t="s">
        <v>5347</v>
      </c>
      <c r="U1108" t="s">
        <v>5348</v>
      </c>
      <c r="V1108" t="s">
        <v>5349</v>
      </c>
      <c r="Z1108">
        <v>112.6929583</v>
      </c>
      <c r="AA1108">
        <v>-7.5625732000000001</v>
      </c>
      <c r="AB1108" t="s">
        <v>5350</v>
      </c>
      <c r="AC1108" t="s">
        <v>235</v>
      </c>
      <c r="AL1108" t="s">
        <v>217</v>
      </c>
      <c r="AM1108" t="s">
        <v>5351</v>
      </c>
      <c r="AN1108" t="s">
        <v>6</v>
      </c>
      <c r="AO1108" s="57">
        <v>46275.496678240743</v>
      </c>
      <c r="AP1108" s="57">
        <v>46308.333333333336</v>
      </c>
      <c r="AR1108" t="s">
        <v>218</v>
      </c>
      <c r="AS1108" t="s">
        <v>2088</v>
      </c>
      <c r="AT1108" t="s">
        <v>230</v>
      </c>
      <c r="AU1108">
        <v>20261013</v>
      </c>
      <c r="AV1108" t="s">
        <v>221</v>
      </c>
      <c r="AW1108" t="s">
        <v>883</v>
      </c>
      <c r="AX1108" t="s">
        <v>222</v>
      </c>
      <c r="BA1108" s="57">
        <v>46308.333333333336</v>
      </c>
      <c r="BB1108" t="s">
        <v>5351</v>
      </c>
      <c r="BC1108">
        <v>2026</v>
      </c>
      <c r="BD1108">
        <v>10</v>
      </c>
      <c r="BE1108">
        <v>13</v>
      </c>
      <c r="BF1108" s="6">
        <f t="shared" si="51"/>
        <v>46308</v>
      </c>
      <c r="BG1108">
        <f t="shared" si="52"/>
        <v>-0.33333333333575865</v>
      </c>
      <c r="BH1108" t="str">
        <f t="shared" si="53"/>
        <v>COMPLY</v>
      </c>
      <c r="BI1108" t="str">
        <f>VLOOKUP(H1108,Sheet2!$A$1:$B$270,2,FALSE)</f>
        <v>PASURUAN</v>
      </c>
    </row>
    <row r="1109" spans="1:61">
      <c r="A1109">
        <v>1108</v>
      </c>
      <c r="B1109">
        <v>1002641394</v>
      </c>
      <c r="C1109">
        <v>3</v>
      </c>
      <c r="D1109" t="s">
        <v>42</v>
      </c>
      <c r="E1109">
        <v>5</v>
      </c>
      <c r="F1109" t="s">
        <v>232</v>
      </c>
      <c r="G1109" t="s">
        <v>106</v>
      </c>
      <c r="H1109" t="s">
        <v>289</v>
      </c>
      <c r="I1109" t="s">
        <v>212</v>
      </c>
      <c r="J1109" t="s">
        <v>213</v>
      </c>
      <c r="K1109" t="s">
        <v>149</v>
      </c>
      <c r="L1109" t="s">
        <v>214</v>
      </c>
      <c r="M1109" t="s">
        <v>839</v>
      </c>
      <c r="N1109" t="s">
        <v>215</v>
      </c>
      <c r="O1109" s="57">
        <v>46312.569837962961</v>
      </c>
      <c r="P1109" s="57">
        <v>46315.62767361111</v>
      </c>
      <c r="Q1109">
        <v>69412098</v>
      </c>
      <c r="S1109">
        <v>152743216003</v>
      </c>
      <c r="T1109" t="s">
        <v>8756</v>
      </c>
      <c r="U1109" t="s">
        <v>8757</v>
      </c>
      <c r="V1109" t="s">
        <v>8758</v>
      </c>
      <c r="Z1109">
        <v>112.730253</v>
      </c>
      <c r="AA1109">
        <v>-7.546513</v>
      </c>
      <c r="AB1109" t="s">
        <v>8759</v>
      </c>
      <c r="AC1109" t="s">
        <v>235</v>
      </c>
      <c r="AL1109" t="s">
        <v>217</v>
      </c>
      <c r="AM1109" t="s">
        <v>7623</v>
      </c>
      <c r="AN1109" t="s">
        <v>6</v>
      </c>
      <c r="AO1109" t="s">
        <v>8287</v>
      </c>
      <c r="AP1109" s="57">
        <v>46314.333333333336</v>
      </c>
      <c r="AQ1109" t="s">
        <v>838</v>
      </c>
      <c r="AR1109" t="s">
        <v>840</v>
      </c>
      <c r="AS1109" t="s">
        <v>2088</v>
      </c>
      <c r="AT1109" t="s">
        <v>230</v>
      </c>
      <c r="AV1109" t="s">
        <v>10445</v>
      </c>
      <c r="AW1109" t="s">
        <v>877</v>
      </c>
      <c r="AX1109" t="s">
        <v>222</v>
      </c>
      <c r="BA1109" s="57">
        <v>46314.333333333336</v>
      </c>
      <c r="BB1109" t="s">
        <v>7623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PASURUAN</v>
      </c>
    </row>
    <row r="1110" spans="1:61">
      <c r="A1110">
        <v>1109</v>
      </c>
      <c r="B1110">
        <v>1002623776</v>
      </c>
      <c r="C1110">
        <v>3</v>
      </c>
      <c r="D1110" t="s">
        <v>42</v>
      </c>
      <c r="E1110">
        <v>5</v>
      </c>
      <c r="F1110" t="s">
        <v>106</v>
      </c>
      <c r="G1110" t="s">
        <v>106</v>
      </c>
      <c r="H1110" t="s">
        <v>462</v>
      </c>
      <c r="I1110" t="s">
        <v>212</v>
      </c>
      <c r="J1110" t="s">
        <v>213</v>
      </c>
      <c r="K1110" t="s">
        <v>149</v>
      </c>
      <c r="M1110" t="s">
        <v>76</v>
      </c>
      <c r="N1110" t="s">
        <v>215</v>
      </c>
      <c r="O1110" s="57">
        <v>46301.429675925923</v>
      </c>
      <c r="P1110" s="57">
        <v>46302.485277777778</v>
      </c>
      <c r="Q1110">
        <v>69404808</v>
      </c>
      <c r="S1110">
        <v>152738202098</v>
      </c>
      <c r="T1110" t="s">
        <v>3428</v>
      </c>
      <c r="U1110" t="s">
        <v>3429</v>
      </c>
      <c r="V1110" t="s">
        <v>3430</v>
      </c>
      <c r="Z1110">
        <v>113.0133452</v>
      </c>
      <c r="AA1110">
        <v>-7.7218287999999999</v>
      </c>
      <c r="AB1110" t="s">
        <v>3431</v>
      </c>
      <c r="AC1110" t="s">
        <v>229</v>
      </c>
      <c r="AL1110" t="s">
        <v>217</v>
      </c>
      <c r="AM1110" t="s">
        <v>3432</v>
      </c>
      <c r="AN1110" t="s">
        <v>6</v>
      </c>
      <c r="AO1110" s="57">
        <v>46183.433946759258</v>
      </c>
      <c r="AP1110" s="57">
        <v>46302.333333333336</v>
      </c>
      <c r="AR1110" t="s">
        <v>218</v>
      </c>
      <c r="AS1110" t="s">
        <v>219</v>
      </c>
      <c r="AT1110" t="s">
        <v>230</v>
      </c>
      <c r="AU1110">
        <v>20261007</v>
      </c>
      <c r="AV1110" t="s">
        <v>221</v>
      </c>
      <c r="AW1110" t="s">
        <v>540</v>
      </c>
      <c r="AX1110" t="s">
        <v>222</v>
      </c>
      <c r="BA1110" s="57">
        <v>46302.333333333336</v>
      </c>
      <c r="BB1110" t="s">
        <v>3432</v>
      </c>
      <c r="BC1110">
        <v>2026</v>
      </c>
      <c r="BD1110">
        <v>10</v>
      </c>
      <c r="BE1110">
        <v>7</v>
      </c>
      <c r="BF1110" s="6">
        <f t="shared" si="51"/>
        <v>46302</v>
      </c>
      <c r="BG1110">
        <f t="shared" si="52"/>
        <v>-0.33333333333575865</v>
      </c>
      <c r="BH1110" t="str">
        <f t="shared" si="53"/>
        <v>COMPLY</v>
      </c>
      <c r="BI1110" t="str">
        <f>VLOOKUP(H1110,Sheet2!$A$1:$B$270,2,FALSE)</f>
        <v>PASURUAN</v>
      </c>
    </row>
    <row r="1111" spans="1:61">
      <c r="A1111">
        <v>1110</v>
      </c>
      <c r="B1111">
        <v>1002639602</v>
      </c>
      <c r="C1111">
        <v>3</v>
      </c>
      <c r="D1111" t="s">
        <v>42</v>
      </c>
      <c r="E1111">
        <v>5</v>
      </c>
      <c r="F1111" t="s">
        <v>232</v>
      </c>
      <c r="G1111" t="s">
        <v>106</v>
      </c>
      <c r="H1111" t="s">
        <v>439</v>
      </c>
      <c r="I1111" t="s">
        <v>212</v>
      </c>
      <c r="J1111" t="s">
        <v>213</v>
      </c>
      <c r="K1111" t="s">
        <v>149</v>
      </c>
      <c r="L1111" t="s">
        <v>214</v>
      </c>
      <c r="M1111" t="s">
        <v>836</v>
      </c>
      <c r="N1111" t="s">
        <v>215</v>
      </c>
      <c r="O1111" s="57">
        <v>46311.410185185188</v>
      </c>
      <c r="P1111" s="57">
        <v>46315.424884259257</v>
      </c>
      <c r="Q1111">
        <v>69411227</v>
      </c>
      <c r="S1111">
        <v>152741225194</v>
      </c>
      <c r="T1111" t="s">
        <v>8760</v>
      </c>
      <c r="U1111" t="s">
        <v>8761</v>
      </c>
      <c r="V1111" t="s">
        <v>8762</v>
      </c>
      <c r="Z1111">
        <v>112.6982788</v>
      </c>
      <c r="AA1111">
        <v>-7.6651840999999896</v>
      </c>
      <c r="AB1111" t="s">
        <v>8763</v>
      </c>
      <c r="AC1111" t="s">
        <v>235</v>
      </c>
      <c r="AL1111" t="s">
        <v>217</v>
      </c>
      <c r="AM1111" t="s">
        <v>8764</v>
      </c>
      <c r="AN1111" t="s">
        <v>6</v>
      </c>
      <c r="AO1111" t="s">
        <v>7978</v>
      </c>
      <c r="AP1111" s="57">
        <v>46312.333333333336</v>
      </c>
      <c r="AQ1111" t="s">
        <v>838</v>
      </c>
      <c r="AR1111" t="s">
        <v>14</v>
      </c>
      <c r="AS1111" t="s">
        <v>2088</v>
      </c>
      <c r="AT1111" t="s">
        <v>230</v>
      </c>
      <c r="AV1111" t="s">
        <v>837</v>
      </c>
      <c r="AW1111" t="s">
        <v>877</v>
      </c>
      <c r="AX1111" t="s">
        <v>222</v>
      </c>
      <c r="BA1111" s="57">
        <v>46312.333333333336</v>
      </c>
      <c r="BB1111" t="s">
        <v>8764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PASURUAN</v>
      </c>
    </row>
    <row r="1112" spans="1:61">
      <c r="A1112">
        <v>1111</v>
      </c>
      <c r="B1112">
        <v>1002639684</v>
      </c>
      <c r="C1112">
        <v>3</v>
      </c>
      <c r="D1112" t="s">
        <v>42</v>
      </c>
      <c r="E1112">
        <v>5</v>
      </c>
      <c r="F1112" t="s">
        <v>232</v>
      </c>
      <c r="G1112" t="s">
        <v>106</v>
      </c>
      <c r="H1112" t="s">
        <v>439</v>
      </c>
      <c r="I1112" t="s">
        <v>212</v>
      </c>
      <c r="J1112" t="s">
        <v>213</v>
      </c>
      <c r="K1112" t="s">
        <v>149</v>
      </c>
      <c r="L1112" t="s">
        <v>214</v>
      </c>
      <c r="M1112" t="s">
        <v>836</v>
      </c>
      <c r="N1112" t="s">
        <v>215</v>
      </c>
      <c r="O1112" s="57">
        <v>46311.428877314815</v>
      </c>
      <c r="P1112" s="57">
        <v>46315.42459490741</v>
      </c>
      <c r="Q1112">
        <v>69411250</v>
      </c>
      <c r="S1112">
        <v>152741225197</v>
      </c>
      <c r="T1112" t="s">
        <v>8760</v>
      </c>
      <c r="U1112" t="s">
        <v>8761</v>
      </c>
      <c r="V1112" t="s">
        <v>8765</v>
      </c>
      <c r="Z1112">
        <v>112.6982788</v>
      </c>
      <c r="AA1112">
        <v>-7.6651840999999896</v>
      </c>
      <c r="AB1112" t="s">
        <v>8766</v>
      </c>
      <c r="AC1112" t="s">
        <v>235</v>
      </c>
      <c r="AL1112" t="s">
        <v>217</v>
      </c>
      <c r="AM1112" t="s">
        <v>7632</v>
      </c>
      <c r="AN1112" t="s">
        <v>6</v>
      </c>
      <c r="AO1112" t="s">
        <v>8209</v>
      </c>
      <c r="AP1112" s="57">
        <v>46312.333333333336</v>
      </c>
      <c r="AQ1112" t="s">
        <v>838</v>
      </c>
      <c r="AR1112" t="s">
        <v>14</v>
      </c>
      <c r="AS1112" t="s">
        <v>2088</v>
      </c>
      <c r="AT1112" t="s">
        <v>230</v>
      </c>
      <c r="AV1112" t="s">
        <v>837</v>
      </c>
      <c r="AW1112" t="s">
        <v>877</v>
      </c>
      <c r="AX1112" t="s">
        <v>222</v>
      </c>
      <c r="BA1112" s="57">
        <v>46312.333333333336</v>
      </c>
      <c r="BB1112" t="s">
        <v>7632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str">
        <f>VLOOKUP(H1112,Sheet2!$A$1:$B$270,2,FALSE)</f>
        <v>PASURUAN</v>
      </c>
    </row>
    <row r="1113" spans="1:61">
      <c r="A1113">
        <v>1112</v>
      </c>
      <c r="B1113">
        <v>1002624490</v>
      </c>
      <c r="C1113">
        <v>3</v>
      </c>
      <c r="D1113" t="s">
        <v>42</v>
      </c>
      <c r="E1113">
        <v>5</v>
      </c>
      <c r="F1113" t="s">
        <v>232</v>
      </c>
      <c r="G1113" t="s">
        <v>106</v>
      </c>
      <c r="H1113" t="s">
        <v>439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46301.58929398148</v>
      </c>
      <c r="P1113" s="57">
        <v>46302.449756944443</v>
      </c>
      <c r="Q1113">
        <v>69405102</v>
      </c>
      <c r="S1113">
        <v>152741225169</v>
      </c>
      <c r="T1113" t="s">
        <v>3433</v>
      </c>
      <c r="U1113" t="s">
        <v>3434</v>
      </c>
      <c r="V1113" t="s">
        <v>3435</v>
      </c>
      <c r="Z1113">
        <v>112.69867000000001</v>
      </c>
      <c r="AA1113">
        <v>-7.6689129999999999</v>
      </c>
      <c r="AB1113" t="s">
        <v>3436</v>
      </c>
      <c r="AC1113" t="s">
        <v>235</v>
      </c>
      <c r="AL1113" t="s">
        <v>217</v>
      </c>
      <c r="AM1113" t="s">
        <v>3437</v>
      </c>
      <c r="AN1113" t="s">
        <v>6</v>
      </c>
      <c r="AO1113" s="57">
        <v>46183.601145833331</v>
      </c>
      <c r="AP1113" s="57">
        <v>46302.458333333336</v>
      </c>
      <c r="AR1113" t="s">
        <v>218</v>
      </c>
      <c r="AS1113" t="s">
        <v>2088</v>
      </c>
      <c r="AT1113" t="s">
        <v>230</v>
      </c>
      <c r="AU1113">
        <v>20261007</v>
      </c>
      <c r="AV1113" t="s">
        <v>221</v>
      </c>
      <c r="AW1113" t="s">
        <v>1850</v>
      </c>
      <c r="AX1113" t="s">
        <v>222</v>
      </c>
      <c r="BA1113" s="57">
        <v>46302.458333333336</v>
      </c>
      <c r="BB1113" t="s">
        <v>3437</v>
      </c>
      <c r="BC1113">
        <v>2026</v>
      </c>
      <c r="BD1113">
        <v>10</v>
      </c>
      <c r="BE1113">
        <v>7</v>
      </c>
      <c r="BF1113" s="6">
        <f t="shared" si="51"/>
        <v>46302</v>
      </c>
      <c r="BG1113">
        <f t="shared" si="52"/>
        <v>-0.45833333333575865</v>
      </c>
      <c r="BH1113" t="str">
        <f t="shared" si="53"/>
        <v>COMPLY</v>
      </c>
      <c r="BI1113" t="str">
        <f>VLOOKUP(H1113,Sheet2!$A$1:$B$270,2,FALSE)</f>
        <v>PASURUAN</v>
      </c>
    </row>
    <row r="1114" spans="1:61">
      <c r="A1114">
        <v>1113</v>
      </c>
      <c r="B1114">
        <v>1002627707</v>
      </c>
      <c r="C1114">
        <v>3</v>
      </c>
      <c r="D1114" t="s">
        <v>42</v>
      </c>
      <c r="E1114">
        <v>5</v>
      </c>
      <c r="F1114" t="s">
        <v>232</v>
      </c>
      <c r="G1114" t="s">
        <v>106</v>
      </c>
      <c r="H1114" t="s">
        <v>439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46303.565393518518</v>
      </c>
      <c r="P1114" s="57">
        <v>46304.393900462965</v>
      </c>
      <c r="Q1114">
        <v>69406478</v>
      </c>
      <c r="S1114">
        <v>152741225174</v>
      </c>
      <c r="T1114" t="s">
        <v>4593</v>
      </c>
      <c r="U1114" t="s">
        <v>4594</v>
      </c>
      <c r="V1114" t="s">
        <v>4595</v>
      </c>
      <c r="Z1114">
        <v>112.7029493</v>
      </c>
      <c r="AA1114">
        <v>-7.6354490000000004</v>
      </c>
      <c r="AB1114" t="s">
        <v>4596</v>
      </c>
      <c r="AC1114" t="s">
        <v>229</v>
      </c>
      <c r="AL1114" t="s">
        <v>217</v>
      </c>
      <c r="AM1114" t="s">
        <v>4597</v>
      </c>
      <c r="AN1114" t="s">
        <v>6</v>
      </c>
      <c r="AO1114" s="57">
        <v>46244.569814814815</v>
      </c>
      <c r="AP1114" s="57">
        <v>46304.625</v>
      </c>
      <c r="AR1114" t="s">
        <v>218</v>
      </c>
      <c r="AS1114" t="s">
        <v>2088</v>
      </c>
      <c r="AT1114" t="s">
        <v>342</v>
      </c>
      <c r="AU1114">
        <v>20261009</v>
      </c>
      <c r="AV1114" t="s">
        <v>221</v>
      </c>
      <c r="AW1114" t="s">
        <v>1591</v>
      </c>
      <c r="AX1114" t="s">
        <v>222</v>
      </c>
      <c r="BA1114" s="57">
        <v>46304.625</v>
      </c>
      <c r="BB1114" t="s">
        <v>4597</v>
      </c>
      <c r="BC1114">
        <v>2026</v>
      </c>
      <c r="BD1114">
        <v>10</v>
      </c>
      <c r="BE1114">
        <v>9</v>
      </c>
      <c r="BF1114" s="6">
        <f t="shared" si="51"/>
        <v>46304</v>
      </c>
      <c r="BG1114">
        <f t="shared" si="52"/>
        <v>-0.625</v>
      </c>
      <c r="BH1114" t="str">
        <f t="shared" si="53"/>
        <v>COMPLY</v>
      </c>
      <c r="BI1114" t="str">
        <f>VLOOKUP(H1114,Sheet2!$A$1:$B$270,2,FALSE)</f>
        <v>PASURUAN</v>
      </c>
    </row>
    <row r="1115" spans="1:61">
      <c r="A1115">
        <v>1114</v>
      </c>
      <c r="B1115">
        <v>1002632167</v>
      </c>
      <c r="C1115">
        <v>3</v>
      </c>
      <c r="D1115" t="s">
        <v>42</v>
      </c>
      <c r="E1115">
        <v>5</v>
      </c>
      <c r="F1115" t="s">
        <v>232</v>
      </c>
      <c r="G1115" t="s">
        <v>106</v>
      </c>
      <c r="H1115" t="s">
        <v>439</v>
      </c>
      <c r="I1115" t="s">
        <v>212</v>
      </c>
      <c r="J1115" t="s">
        <v>213</v>
      </c>
      <c r="K1115" t="s">
        <v>149</v>
      </c>
      <c r="M1115" t="s">
        <v>76</v>
      </c>
      <c r="N1115" t="s">
        <v>215</v>
      </c>
      <c r="O1115" s="57">
        <v>46307.402719907404</v>
      </c>
      <c r="P1115" s="57">
        <v>46308.580208333333</v>
      </c>
      <c r="Q1115">
        <v>69408409</v>
      </c>
      <c r="S1115">
        <v>152741225182</v>
      </c>
      <c r="T1115" t="s">
        <v>6187</v>
      </c>
      <c r="U1115" t="s">
        <v>6188</v>
      </c>
      <c r="V1115" t="s">
        <v>6189</v>
      </c>
      <c r="Z1115">
        <v>112.70147551688299</v>
      </c>
      <c r="AA1115">
        <v>-7.6371106074490998</v>
      </c>
      <c r="AB1115" t="s">
        <v>6190</v>
      </c>
      <c r="AC1115" t="s">
        <v>225</v>
      </c>
      <c r="AL1115" t="s">
        <v>217</v>
      </c>
      <c r="AM1115" t="s">
        <v>6191</v>
      </c>
      <c r="AN1115" t="s">
        <v>6</v>
      </c>
      <c r="AO1115" s="57">
        <v>46366.413472222222</v>
      </c>
      <c r="AP1115" s="57">
        <v>46311.333333333336</v>
      </c>
      <c r="AR1115" t="s">
        <v>218</v>
      </c>
      <c r="AS1115" t="s">
        <v>2088</v>
      </c>
      <c r="AT1115" t="s">
        <v>230</v>
      </c>
      <c r="AU1115">
        <v>20261013</v>
      </c>
      <c r="AV1115" t="s">
        <v>221</v>
      </c>
      <c r="AW1115" t="s">
        <v>540</v>
      </c>
      <c r="AX1115" t="s">
        <v>222</v>
      </c>
      <c r="BA1115" s="57">
        <v>46311.333333333336</v>
      </c>
      <c r="BB1115" t="s">
        <v>6191</v>
      </c>
      <c r="BC1115">
        <v>2026</v>
      </c>
      <c r="BD1115">
        <v>10</v>
      </c>
      <c r="BE1115">
        <v>13</v>
      </c>
      <c r="BF1115" s="6">
        <f t="shared" si="51"/>
        <v>46308</v>
      </c>
      <c r="BG1115">
        <f t="shared" si="52"/>
        <v>-3.3333333333357587</v>
      </c>
      <c r="BH1115" t="str">
        <f t="shared" si="53"/>
        <v>COMPLY</v>
      </c>
      <c r="BI1115" t="str">
        <f>VLOOKUP(H1115,Sheet2!$A$1:$B$270,2,FALSE)</f>
        <v>PASURUAN</v>
      </c>
    </row>
    <row r="1116" spans="1:61">
      <c r="A1116">
        <v>1115</v>
      </c>
      <c r="B1116">
        <v>1002634984</v>
      </c>
      <c r="C1116">
        <v>3</v>
      </c>
      <c r="D1116" t="s">
        <v>42</v>
      </c>
      <c r="E1116">
        <v>5</v>
      </c>
      <c r="F1116" t="s">
        <v>232</v>
      </c>
      <c r="G1116" t="s">
        <v>106</v>
      </c>
      <c r="H1116" t="s">
        <v>439</v>
      </c>
      <c r="I1116" t="s">
        <v>212</v>
      </c>
      <c r="J1116" t="s">
        <v>213</v>
      </c>
      <c r="K1116" t="s">
        <v>149</v>
      </c>
      <c r="M1116" t="s">
        <v>76</v>
      </c>
      <c r="N1116" t="s">
        <v>215</v>
      </c>
      <c r="O1116" s="57">
        <v>46308.555104166669</v>
      </c>
      <c r="P1116" s="57">
        <v>46309.650347222225</v>
      </c>
      <c r="Q1116">
        <v>69409390</v>
      </c>
      <c r="S1116">
        <v>152741225191</v>
      </c>
      <c r="T1116" t="s">
        <v>6195</v>
      </c>
      <c r="U1116" t="s">
        <v>6196</v>
      </c>
      <c r="V1116" t="s">
        <v>6724</v>
      </c>
      <c r="Z1116">
        <v>112.71370188989999</v>
      </c>
      <c r="AA1116">
        <v>-7.6943051329770604</v>
      </c>
      <c r="AB1116" t="s">
        <v>6197</v>
      </c>
      <c r="AC1116" t="s">
        <v>225</v>
      </c>
      <c r="AL1116" t="s">
        <v>217</v>
      </c>
      <c r="AM1116" t="s">
        <v>6725</v>
      </c>
      <c r="AN1116" t="s">
        <v>6</v>
      </c>
      <c r="AO1116" t="s">
        <v>5854</v>
      </c>
      <c r="AP1116" s="57">
        <v>46315.333333333336</v>
      </c>
      <c r="AR1116" t="s">
        <v>218</v>
      </c>
      <c r="AS1116" t="s">
        <v>2088</v>
      </c>
      <c r="AT1116" t="s">
        <v>230</v>
      </c>
      <c r="AU1116">
        <v>20261014</v>
      </c>
      <c r="AV1116" t="s">
        <v>221</v>
      </c>
      <c r="AW1116" t="s">
        <v>3421</v>
      </c>
      <c r="AX1116" t="s">
        <v>222</v>
      </c>
      <c r="BA1116" s="57">
        <v>46315.333333333336</v>
      </c>
      <c r="BB1116" t="s">
        <v>6725</v>
      </c>
      <c r="BC1116">
        <v>2026</v>
      </c>
      <c r="BD1116">
        <v>10</v>
      </c>
      <c r="BE1116">
        <v>14</v>
      </c>
      <c r="BF1116" s="6">
        <f t="shared" si="51"/>
        <v>46309</v>
      </c>
      <c r="BG1116">
        <f t="shared" si="52"/>
        <v>-6.3333333333357587</v>
      </c>
      <c r="BH1116" t="str">
        <f t="shared" si="53"/>
        <v>COMPLY</v>
      </c>
      <c r="BI1116" t="str">
        <f>VLOOKUP(H1116,Sheet2!$A$1:$B$270,2,FALSE)</f>
        <v>PASURUAN</v>
      </c>
    </row>
    <row r="1117" spans="1:61">
      <c r="A1117">
        <v>1116</v>
      </c>
      <c r="B1117">
        <v>1002643631</v>
      </c>
      <c r="C1117">
        <v>3</v>
      </c>
      <c r="D1117" t="s">
        <v>42</v>
      </c>
      <c r="E1117">
        <v>5</v>
      </c>
      <c r="F1117" t="s">
        <v>232</v>
      </c>
      <c r="G1117" t="s">
        <v>106</v>
      </c>
      <c r="H1117" t="s">
        <v>439</v>
      </c>
      <c r="I1117" t="s">
        <v>212</v>
      </c>
      <c r="J1117" t="s">
        <v>213</v>
      </c>
      <c r="K1117" t="s">
        <v>149</v>
      </c>
      <c r="M1117" t="s">
        <v>1617</v>
      </c>
      <c r="N1117" t="s">
        <v>215</v>
      </c>
      <c r="O1117" s="57">
        <v>46314.631701388891</v>
      </c>
      <c r="P1117" s="57">
        <v>46315.741157407407</v>
      </c>
      <c r="Q1117">
        <v>69413092</v>
      </c>
      <c r="S1117">
        <v>152741225209</v>
      </c>
      <c r="T1117" t="s">
        <v>6192</v>
      </c>
      <c r="U1117" t="s">
        <v>9743</v>
      </c>
      <c r="Z1117">
        <v>112.708818995239</v>
      </c>
      <c r="AA1117">
        <v>-7.6833858176017502</v>
      </c>
      <c r="AB1117" t="s">
        <v>9744</v>
      </c>
      <c r="AC1117" t="s">
        <v>225</v>
      </c>
      <c r="AO1117" t="s">
        <v>9539</v>
      </c>
      <c r="AR1117" t="s">
        <v>5</v>
      </c>
      <c r="AS1117" t="s">
        <v>2088</v>
      </c>
      <c r="AT1117" t="s">
        <v>230</v>
      </c>
      <c r="AV1117" t="s">
        <v>10446</v>
      </c>
      <c r="AW1117" t="s">
        <v>540</v>
      </c>
      <c r="AX1117" t="s">
        <v>222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PASURUAN</v>
      </c>
    </row>
    <row r="1118" spans="1:61">
      <c r="A1118">
        <v>1117</v>
      </c>
      <c r="B1118">
        <v>1002645720</v>
      </c>
      <c r="C1118">
        <v>3</v>
      </c>
      <c r="D1118" t="s">
        <v>42</v>
      </c>
      <c r="E1118">
        <v>5</v>
      </c>
      <c r="F1118" t="s">
        <v>232</v>
      </c>
      <c r="G1118" t="s">
        <v>106</v>
      </c>
      <c r="H1118" t="s">
        <v>439</v>
      </c>
      <c r="I1118" t="s">
        <v>212</v>
      </c>
      <c r="J1118" t="s">
        <v>213</v>
      </c>
      <c r="K1118" t="s">
        <v>149</v>
      </c>
      <c r="M1118" t="s">
        <v>10447</v>
      </c>
      <c r="N1118" t="s">
        <v>215</v>
      </c>
      <c r="O1118" s="57">
        <v>46315.610532407409</v>
      </c>
      <c r="P1118" s="57">
        <v>46315.615347222221</v>
      </c>
      <c r="Q1118">
        <v>69413862</v>
      </c>
      <c r="S1118">
        <v>152741225211</v>
      </c>
      <c r="T1118" t="s">
        <v>10448</v>
      </c>
      <c r="U1118" t="s">
        <v>10449</v>
      </c>
      <c r="Z1118">
        <v>112.683628771163</v>
      </c>
      <c r="AA1118">
        <v>-7.6283767770617903</v>
      </c>
      <c r="AB1118" t="s">
        <v>10450</v>
      </c>
      <c r="AC1118" t="s">
        <v>229</v>
      </c>
      <c r="AO1118" t="s">
        <v>10451</v>
      </c>
      <c r="AR1118" t="s">
        <v>5</v>
      </c>
      <c r="AS1118" t="s">
        <v>2088</v>
      </c>
      <c r="AT1118" t="s">
        <v>342</v>
      </c>
      <c r="AV1118" t="s">
        <v>10447</v>
      </c>
      <c r="AW1118" t="s">
        <v>10452</v>
      </c>
      <c r="AX1118" t="s">
        <v>222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PASURUAN</v>
      </c>
    </row>
    <row r="1119" spans="1:61">
      <c r="A1119">
        <v>1118</v>
      </c>
      <c r="B1119">
        <v>1002632657</v>
      </c>
      <c r="C1119">
        <v>3</v>
      </c>
      <c r="D1119" t="s">
        <v>42</v>
      </c>
      <c r="E1119">
        <v>5</v>
      </c>
      <c r="F1119" t="s">
        <v>232</v>
      </c>
      <c r="G1119" t="s">
        <v>106</v>
      </c>
      <c r="H1119" t="s">
        <v>439</v>
      </c>
      <c r="I1119" t="s">
        <v>212</v>
      </c>
      <c r="J1119" t="s">
        <v>213</v>
      </c>
      <c r="K1119" t="s">
        <v>149</v>
      </c>
      <c r="M1119" t="s">
        <v>1625</v>
      </c>
      <c r="N1119" t="s">
        <v>215</v>
      </c>
      <c r="O1119" s="57">
        <v>46307.488449074073</v>
      </c>
      <c r="P1119" s="57">
        <v>46314.368506944447</v>
      </c>
      <c r="Q1119">
        <v>69408534</v>
      </c>
      <c r="S1119">
        <v>152741225186</v>
      </c>
      <c r="T1119" t="s">
        <v>6192</v>
      </c>
      <c r="U1119" t="s">
        <v>6193</v>
      </c>
      <c r="Z1119">
        <v>112.708818995239</v>
      </c>
      <c r="AA1119">
        <v>-7.6833858176017502</v>
      </c>
      <c r="AB1119" t="s">
        <v>6194</v>
      </c>
      <c r="AC1119" t="s">
        <v>225</v>
      </c>
      <c r="AO1119" s="57">
        <v>46366.517546296294</v>
      </c>
      <c r="AR1119" t="s">
        <v>1630</v>
      </c>
      <c r="AS1119" t="s">
        <v>2088</v>
      </c>
      <c r="AT1119" t="s">
        <v>230</v>
      </c>
      <c r="AV1119" t="s">
        <v>4115</v>
      </c>
      <c r="AW1119" t="s">
        <v>3535</v>
      </c>
      <c r="AX1119" t="s">
        <v>222</v>
      </c>
      <c r="AZ1119" t="s">
        <v>4115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PASURUAN</v>
      </c>
    </row>
    <row r="1120" spans="1:61">
      <c r="A1120">
        <v>1119</v>
      </c>
      <c r="B1120">
        <v>1002632616</v>
      </c>
      <c r="C1120">
        <v>3</v>
      </c>
      <c r="D1120" t="s">
        <v>42</v>
      </c>
      <c r="E1120">
        <v>5</v>
      </c>
      <c r="F1120" t="s">
        <v>232</v>
      </c>
      <c r="G1120" t="s">
        <v>106</v>
      </c>
      <c r="H1120" t="s">
        <v>439</v>
      </c>
      <c r="I1120" t="s">
        <v>212</v>
      </c>
      <c r="J1120" t="s">
        <v>213</v>
      </c>
      <c r="K1120" t="s">
        <v>149</v>
      </c>
      <c r="M1120" t="s">
        <v>1625</v>
      </c>
      <c r="N1120" t="s">
        <v>215</v>
      </c>
      <c r="O1120" s="57">
        <v>46307.479710648149</v>
      </c>
      <c r="P1120" s="57">
        <v>46307.747245370374</v>
      </c>
      <c r="Q1120">
        <v>69408531</v>
      </c>
      <c r="S1120">
        <v>152741225185</v>
      </c>
      <c r="T1120" t="s">
        <v>6195</v>
      </c>
      <c r="U1120" t="s">
        <v>6196</v>
      </c>
      <c r="Z1120">
        <v>112.70269145079899</v>
      </c>
      <c r="AA1120">
        <v>-7.6652605462235499</v>
      </c>
      <c r="AB1120" t="s">
        <v>6197</v>
      </c>
      <c r="AC1120" t="s">
        <v>225</v>
      </c>
      <c r="AO1120" s="57">
        <v>46366.486458333333</v>
      </c>
      <c r="AR1120" t="s">
        <v>1630</v>
      </c>
      <c r="AS1120" t="s">
        <v>2088</v>
      </c>
      <c r="AT1120" t="s">
        <v>230</v>
      </c>
      <c r="AV1120" t="s">
        <v>1631</v>
      </c>
      <c r="AW1120" t="s">
        <v>540</v>
      </c>
      <c r="AX1120" t="s">
        <v>222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PASURUAN</v>
      </c>
    </row>
    <row r="1121" spans="1:61">
      <c r="A1121">
        <v>1120</v>
      </c>
      <c r="B1121">
        <v>1002621479</v>
      </c>
      <c r="C1121">
        <v>3</v>
      </c>
      <c r="D1121" t="s">
        <v>42</v>
      </c>
      <c r="E1121">
        <v>5</v>
      </c>
      <c r="F1121" t="s">
        <v>232</v>
      </c>
      <c r="G1121" t="s">
        <v>106</v>
      </c>
      <c r="H1121" t="s">
        <v>439</v>
      </c>
      <c r="I1121" t="s">
        <v>212</v>
      </c>
      <c r="J1121" t="s">
        <v>213</v>
      </c>
      <c r="K1121" t="s">
        <v>149</v>
      </c>
      <c r="L1121" t="s">
        <v>214</v>
      </c>
      <c r="M1121" t="s">
        <v>1918</v>
      </c>
      <c r="N1121" t="s">
        <v>215</v>
      </c>
      <c r="O1121" s="57">
        <v>46299.676249999997</v>
      </c>
      <c r="P1121" s="57">
        <v>46301.453530092593</v>
      </c>
      <c r="Q1121">
        <v>69403962</v>
      </c>
      <c r="S1121">
        <v>152741225071</v>
      </c>
      <c r="T1121" t="s">
        <v>2083</v>
      </c>
      <c r="U1121" t="s">
        <v>2084</v>
      </c>
      <c r="V1121" t="s">
        <v>2085</v>
      </c>
      <c r="Z1121">
        <v>112.67480639999999</v>
      </c>
      <c r="AA1121">
        <v>-7.7031757000000001</v>
      </c>
      <c r="AB1121" t="s">
        <v>2086</v>
      </c>
      <c r="AC1121" t="s">
        <v>235</v>
      </c>
      <c r="AL1121" t="s">
        <v>217</v>
      </c>
      <c r="AM1121" t="s">
        <v>2087</v>
      </c>
      <c r="AN1121" t="s">
        <v>6</v>
      </c>
      <c r="AO1121" s="57">
        <v>46122.684537037036</v>
      </c>
      <c r="AP1121" s="57">
        <v>46300.625</v>
      </c>
      <c r="AQ1121" t="s">
        <v>838</v>
      </c>
      <c r="AR1121" t="s">
        <v>12</v>
      </c>
      <c r="AS1121" t="s">
        <v>2088</v>
      </c>
      <c r="AT1121" t="s">
        <v>230</v>
      </c>
      <c r="AV1121" t="s">
        <v>1626</v>
      </c>
      <c r="AW1121" t="s">
        <v>877</v>
      </c>
      <c r="AX1121" t="s">
        <v>222</v>
      </c>
      <c r="BA1121" s="57">
        <v>46300.625</v>
      </c>
      <c r="BB1121" t="s">
        <v>2087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PASURUAN</v>
      </c>
    </row>
    <row r="1122" spans="1:61">
      <c r="A1122">
        <v>1121</v>
      </c>
      <c r="B1122">
        <v>1002622646</v>
      </c>
      <c r="C1122">
        <v>3</v>
      </c>
      <c r="D1122" t="s">
        <v>42</v>
      </c>
      <c r="E1122">
        <v>5</v>
      </c>
      <c r="F1122" t="s">
        <v>232</v>
      </c>
      <c r="G1122" t="s">
        <v>106</v>
      </c>
      <c r="H1122" t="s">
        <v>439</v>
      </c>
      <c r="I1122" t="s">
        <v>212</v>
      </c>
      <c r="J1122" t="s">
        <v>213</v>
      </c>
      <c r="K1122" t="s">
        <v>149</v>
      </c>
      <c r="L1122" t="s">
        <v>214</v>
      </c>
      <c r="M1122" t="s">
        <v>1918</v>
      </c>
      <c r="N1122" t="s">
        <v>215</v>
      </c>
      <c r="O1122" s="57">
        <v>46300.599016203705</v>
      </c>
      <c r="P1122" s="57">
        <v>46301.484166666669</v>
      </c>
      <c r="Q1122">
        <v>69404430</v>
      </c>
      <c r="S1122">
        <v>152741225111</v>
      </c>
      <c r="T1122" t="s">
        <v>2805</v>
      </c>
      <c r="U1122" t="s">
        <v>2806</v>
      </c>
      <c r="V1122" t="s">
        <v>2807</v>
      </c>
      <c r="Z1122">
        <v>112.67480639999999</v>
      </c>
      <c r="AA1122">
        <v>-7.7031757000000001</v>
      </c>
      <c r="AB1122" t="s">
        <v>2808</v>
      </c>
      <c r="AC1122" t="s">
        <v>235</v>
      </c>
      <c r="AL1122" t="s">
        <v>217</v>
      </c>
      <c r="AM1122" t="s">
        <v>2809</v>
      </c>
      <c r="AN1122" t="s">
        <v>6</v>
      </c>
      <c r="AO1122" s="57">
        <v>46152.601203703707</v>
      </c>
      <c r="AP1122" s="57">
        <v>46301.458333333336</v>
      </c>
      <c r="AQ1122" t="s">
        <v>838</v>
      </c>
      <c r="AR1122" t="s">
        <v>12</v>
      </c>
      <c r="AS1122" t="s">
        <v>2088</v>
      </c>
      <c r="AT1122" t="s">
        <v>230</v>
      </c>
      <c r="AV1122" t="s">
        <v>1626</v>
      </c>
      <c r="AW1122" t="s">
        <v>877</v>
      </c>
      <c r="AX1122" t="s">
        <v>222</v>
      </c>
      <c r="BA1122" s="57">
        <v>46301.458333333336</v>
      </c>
      <c r="BB1122" t="s">
        <v>2809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PASURUAN</v>
      </c>
    </row>
    <row r="1123" spans="1:61">
      <c r="A1123">
        <v>1122</v>
      </c>
      <c r="B1123">
        <v>1002640238</v>
      </c>
      <c r="C1123">
        <v>3</v>
      </c>
      <c r="D1123" t="s">
        <v>42</v>
      </c>
      <c r="E1123">
        <v>5</v>
      </c>
      <c r="F1123" t="s">
        <v>232</v>
      </c>
      <c r="G1123" t="s">
        <v>106</v>
      </c>
      <c r="H1123" t="s">
        <v>444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46311.580891203703</v>
      </c>
      <c r="P1123" s="57">
        <v>46312.660775462966</v>
      </c>
      <c r="Q1123">
        <v>69411528</v>
      </c>
      <c r="S1123">
        <v>152746208719</v>
      </c>
      <c r="T1123" t="s">
        <v>8767</v>
      </c>
      <c r="U1123" t="s">
        <v>8768</v>
      </c>
      <c r="V1123" t="s">
        <v>8769</v>
      </c>
      <c r="Z1123">
        <v>112.6413913</v>
      </c>
      <c r="AA1123">
        <v>-7.6797529000000004</v>
      </c>
      <c r="AB1123" t="s">
        <v>8770</v>
      </c>
      <c r="AC1123" t="s">
        <v>229</v>
      </c>
      <c r="AL1123" t="s">
        <v>217</v>
      </c>
      <c r="AM1123" t="s">
        <v>8771</v>
      </c>
      <c r="AN1123" t="s">
        <v>6</v>
      </c>
      <c r="AO1123" t="s">
        <v>8630</v>
      </c>
      <c r="AP1123" s="57">
        <v>46312.458333333336</v>
      </c>
      <c r="AR1123" t="s">
        <v>218</v>
      </c>
      <c r="AS1123" t="s">
        <v>2088</v>
      </c>
      <c r="AT1123" t="s">
        <v>230</v>
      </c>
      <c r="AU1123">
        <v>20261017</v>
      </c>
      <c r="AV1123" t="s">
        <v>221</v>
      </c>
      <c r="AW1123" t="s">
        <v>1984</v>
      </c>
      <c r="AX1123" t="s">
        <v>222</v>
      </c>
      <c r="BA1123" s="57">
        <v>46312.458333333336</v>
      </c>
      <c r="BB1123" t="s">
        <v>8771</v>
      </c>
      <c r="BC1123">
        <v>2026</v>
      </c>
      <c r="BD1123">
        <v>10</v>
      </c>
      <c r="BE1123">
        <v>17</v>
      </c>
      <c r="BF1123" s="6">
        <f t="shared" si="51"/>
        <v>46312</v>
      </c>
      <c r="BG1123">
        <f t="shared" si="52"/>
        <v>-0.45833333333575865</v>
      </c>
      <c r="BH1123" t="str">
        <f t="shared" si="53"/>
        <v>COMPLY</v>
      </c>
      <c r="BI1123" t="str">
        <f>VLOOKUP(H1123,Sheet2!$A$1:$B$270,2,FALSE)</f>
        <v>PASURUAN</v>
      </c>
    </row>
    <row r="1124" spans="1:61">
      <c r="A1124">
        <v>1123</v>
      </c>
      <c r="B1124">
        <v>1002632926</v>
      </c>
      <c r="C1124">
        <v>3</v>
      </c>
      <c r="D1124" t="s">
        <v>42</v>
      </c>
      <c r="E1124">
        <v>5</v>
      </c>
      <c r="F1124" t="s">
        <v>232</v>
      </c>
      <c r="G1124" t="s">
        <v>106</v>
      </c>
      <c r="H1124" t="s">
        <v>444</v>
      </c>
      <c r="I1124" t="s">
        <v>212</v>
      </c>
      <c r="J1124" t="s">
        <v>213</v>
      </c>
      <c r="K1124" t="s">
        <v>149</v>
      </c>
      <c r="M1124" t="s">
        <v>1918</v>
      </c>
      <c r="N1124" t="s">
        <v>215</v>
      </c>
      <c r="O1124" s="57">
        <v>46307.561921296299</v>
      </c>
      <c r="P1124" s="57">
        <v>46308.584421296298</v>
      </c>
      <c r="Q1124">
        <v>69408629</v>
      </c>
      <c r="S1124">
        <v>152746208737</v>
      </c>
      <c r="T1124" t="s">
        <v>6198</v>
      </c>
      <c r="U1124" t="s">
        <v>6199</v>
      </c>
      <c r="V1124" t="s">
        <v>6200</v>
      </c>
      <c r="Z1124">
        <v>112.6399845</v>
      </c>
      <c r="AA1124">
        <v>-7.6924786000000003</v>
      </c>
      <c r="AB1124" t="s">
        <v>6201</v>
      </c>
      <c r="AC1124" t="s">
        <v>229</v>
      </c>
      <c r="AL1124" t="s">
        <v>217</v>
      </c>
      <c r="AM1124" t="s">
        <v>6202</v>
      </c>
      <c r="AN1124" t="s">
        <v>6</v>
      </c>
      <c r="AO1124" s="57">
        <v>46366.569409722222</v>
      </c>
      <c r="AP1124" s="57">
        <v>46308.458333333336</v>
      </c>
      <c r="AQ1124" t="s">
        <v>841</v>
      </c>
      <c r="AR1124" t="s">
        <v>12</v>
      </c>
      <c r="AS1124" t="s">
        <v>2088</v>
      </c>
      <c r="AT1124" t="s">
        <v>342</v>
      </c>
      <c r="AV1124" t="s">
        <v>1626</v>
      </c>
      <c r="AW1124" t="s">
        <v>1591</v>
      </c>
      <c r="AX1124" t="s">
        <v>222</v>
      </c>
      <c r="BA1124" s="57">
        <v>46308.458333333336</v>
      </c>
      <c r="BB1124" t="s">
        <v>6202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PASURUAN</v>
      </c>
    </row>
    <row r="1125" spans="1:61">
      <c r="A1125">
        <v>1124</v>
      </c>
      <c r="B1125">
        <v>1002630937</v>
      </c>
      <c r="C1125">
        <v>3</v>
      </c>
      <c r="D1125" t="s">
        <v>42</v>
      </c>
      <c r="E1125">
        <v>5</v>
      </c>
      <c r="F1125" t="s">
        <v>232</v>
      </c>
      <c r="G1125" t="s">
        <v>106</v>
      </c>
      <c r="H1125" t="s">
        <v>412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46305.5700462963</v>
      </c>
      <c r="P1125" s="57">
        <v>46307.834537037037</v>
      </c>
      <c r="Q1125">
        <v>69407912</v>
      </c>
      <c r="S1125">
        <v>152740208032</v>
      </c>
      <c r="T1125" t="s">
        <v>5352</v>
      </c>
      <c r="U1125" t="s">
        <v>5353</v>
      </c>
      <c r="V1125" t="s">
        <v>5354</v>
      </c>
      <c r="Z1125">
        <v>112.72353459999999</v>
      </c>
      <c r="AA1125">
        <v>-7.7194038999999997</v>
      </c>
      <c r="AB1125" t="s">
        <v>5355</v>
      </c>
      <c r="AC1125" t="s">
        <v>229</v>
      </c>
      <c r="AL1125" t="s">
        <v>217</v>
      </c>
      <c r="AM1125" t="s">
        <v>5356</v>
      </c>
      <c r="AN1125" t="s">
        <v>6</v>
      </c>
      <c r="AO1125" s="57">
        <v>46305.580347222225</v>
      </c>
      <c r="AP1125" s="57">
        <v>46307.333333333336</v>
      </c>
      <c r="AR1125" t="s">
        <v>218</v>
      </c>
      <c r="AS1125" t="s">
        <v>2088</v>
      </c>
      <c r="AT1125" t="s">
        <v>342</v>
      </c>
      <c r="AU1125">
        <v>20261012</v>
      </c>
      <c r="AV1125" t="s">
        <v>221</v>
      </c>
      <c r="AW1125" t="s">
        <v>540</v>
      </c>
      <c r="AX1125" t="s">
        <v>222</v>
      </c>
      <c r="BA1125" s="57">
        <v>46307.333333333336</v>
      </c>
      <c r="BB1125" t="s">
        <v>5356</v>
      </c>
      <c r="BC1125">
        <v>2026</v>
      </c>
      <c r="BD1125">
        <v>10</v>
      </c>
      <c r="BE1125">
        <v>12</v>
      </c>
      <c r="BF1125" s="6">
        <f t="shared" si="51"/>
        <v>46307</v>
      </c>
      <c r="BG1125">
        <f t="shared" si="52"/>
        <v>-0.33333333333575865</v>
      </c>
      <c r="BH1125" t="str">
        <f t="shared" si="53"/>
        <v>COMPLY</v>
      </c>
      <c r="BI1125" t="str">
        <f>VLOOKUP(H1125,Sheet2!$A$1:$B$270,2,FALSE)</f>
        <v>PASURUAN</v>
      </c>
    </row>
    <row r="1126" spans="1:61">
      <c r="A1126">
        <v>1125</v>
      </c>
      <c r="B1126">
        <v>1002619094</v>
      </c>
      <c r="C1126">
        <v>3</v>
      </c>
      <c r="D1126" t="s">
        <v>42</v>
      </c>
      <c r="E1126">
        <v>5</v>
      </c>
      <c r="F1126" t="s">
        <v>106</v>
      </c>
      <c r="G1126" t="s">
        <v>106</v>
      </c>
      <c r="H1126" t="s">
        <v>335</v>
      </c>
      <c r="I1126" t="s">
        <v>212</v>
      </c>
      <c r="J1126" t="s">
        <v>213</v>
      </c>
      <c r="K1126" t="s">
        <v>149</v>
      </c>
      <c r="M1126" t="s">
        <v>76</v>
      </c>
      <c r="N1126" t="s">
        <v>215</v>
      </c>
      <c r="O1126" s="57">
        <v>46297.386874999997</v>
      </c>
      <c r="P1126" s="57">
        <v>46297.814155092594</v>
      </c>
      <c r="Q1126">
        <v>69402758</v>
      </c>
      <c r="S1126">
        <v>152729256775</v>
      </c>
      <c r="T1126" t="s">
        <v>2089</v>
      </c>
      <c r="U1126" t="s">
        <v>2090</v>
      </c>
      <c r="V1126" t="s">
        <v>2091</v>
      </c>
      <c r="Z1126">
        <v>112.91883919999999</v>
      </c>
      <c r="AA1126">
        <v>-7.6454184999999999</v>
      </c>
      <c r="AB1126" t="s">
        <v>2092</v>
      </c>
      <c r="AC1126" t="s">
        <v>229</v>
      </c>
      <c r="AL1126" t="s">
        <v>217</v>
      </c>
      <c r="AM1126" t="s">
        <v>2093</v>
      </c>
      <c r="AN1126" t="s">
        <v>6</v>
      </c>
      <c r="AO1126" s="57">
        <v>46063.39334490741</v>
      </c>
      <c r="AP1126" s="57">
        <v>46298.333333333336</v>
      </c>
      <c r="AR1126" t="s">
        <v>218</v>
      </c>
      <c r="AS1126" t="s">
        <v>106</v>
      </c>
      <c r="AT1126" t="s">
        <v>230</v>
      </c>
      <c r="AU1126">
        <v>20261002</v>
      </c>
      <c r="AV1126" t="s">
        <v>221</v>
      </c>
      <c r="AW1126" t="s">
        <v>540</v>
      </c>
      <c r="AX1126" t="s">
        <v>222</v>
      </c>
      <c r="BA1126" s="57">
        <v>46298.333333333336</v>
      </c>
      <c r="BB1126" t="s">
        <v>2093</v>
      </c>
      <c r="BC1126">
        <v>2026</v>
      </c>
      <c r="BD1126">
        <v>10</v>
      </c>
      <c r="BE1126">
        <v>2</v>
      </c>
      <c r="BF1126" s="6">
        <f t="shared" si="51"/>
        <v>46297</v>
      </c>
      <c r="BG1126">
        <f t="shared" si="52"/>
        <v>-1.3333333333357587</v>
      </c>
      <c r="BH1126" t="str">
        <f t="shared" si="53"/>
        <v>COMPLY</v>
      </c>
      <c r="BI1126" t="str">
        <f>VLOOKUP(H1126,Sheet2!$A$1:$B$270,2,FALSE)</f>
        <v>PASURUAN</v>
      </c>
    </row>
    <row r="1127" spans="1:61">
      <c r="A1127">
        <v>1126</v>
      </c>
      <c r="B1127">
        <v>1002623132</v>
      </c>
      <c r="C1127">
        <v>3</v>
      </c>
      <c r="D1127" t="s">
        <v>42</v>
      </c>
      <c r="E1127">
        <v>5</v>
      </c>
      <c r="F1127" t="s">
        <v>106</v>
      </c>
      <c r="G1127" t="s">
        <v>106</v>
      </c>
      <c r="H1127" t="s">
        <v>335</v>
      </c>
      <c r="I1127" t="s">
        <v>212</v>
      </c>
      <c r="J1127" t="s">
        <v>213</v>
      </c>
      <c r="K1127" t="s">
        <v>149</v>
      </c>
      <c r="M1127" t="s">
        <v>76</v>
      </c>
      <c r="N1127" t="s">
        <v>215</v>
      </c>
      <c r="O1127" s="57">
        <v>46300.690509259257</v>
      </c>
      <c r="P1127" s="57">
        <v>46302.379837962966</v>
      </c>
      <c r="Q1127">
        <v>69404570</v>
      </c>
      <c r="S1127">
        <v>152729256701</v>
      </c>
      <c r="T1127" t="s">
        <v>2810</v>
      </c>
      <c r="U1127" t="s">
        <v>2811</v>
      </c>
      <c r="V1127" t="s">
        <v>2812</v>
      </c>
      <c r="Z1127">
        <v>112.88468810000001</v>
      </c>
      <c r="AA1127">
        <v>-7.6513165000000001</v>
      </c>
      <c r="AB1127" t="s">
        <v>2813</v>
      </c>
      <c r="AC1127" t="s">
        <v>229</v>
      </c>
      <c r="AL1127" t="s">
        <v>217</v>
      </c>
      <c r="AM1127" t="s">
        <v>2814</v>
      </c>
      <c r="AN1127" t="s">
        <v>6</v>
      </c>
      <c r="AO1127" s="57">
        <v>46152.726238425923</v>
      </c>
      <c r="AP1127" s="57">
        <v>46301.625</v>
      </c>
      <c r="AR1127" t="s">
        <v>218</v>
      </c>
      <c r="AS1127" t="s">
        <v>106</v>
      </c>
      <c r="AT1127" t="s">
        <v>230</v>
      </c>
      <c r="AU1127">
        <v>20261007</v>
      </c>
      <c r="AV1127" t="s">
        <v>221</v>
      </c>
      <c r="AW1127" t="s">
        <v>1516</v>
      </c>
      <c r="AX1127" t="s">
        <v>222</v>
      </c>
      <c r="BA1127" s="57">
        <v>46301.625</v>
      </c>
      <c r="BB1127" t="s">
        <v>2814</v>
      </c>
      <c r="BC1127">
        <v>2026</v>
      </c>
      <c r="BD1127">
        <v>10</v>
      </c>
      <c r="BE1127">
        <v>7</v>
      </c>
      <c r="BF1127" s="6">
        <f t="shared" si="51"/>
        <v>46302</v>
      </c>
      <c r="BG1127">
        <f t="shared" si="52"/>
        <v>0.375</v>
      </c>
      <c r="BH1127" t="str">
        <f t="shared" si="53"/>
        <v>COMPLY</v>
      </c>
      <c r="BI1127" t="str">
        <f>VLOOKUP(H1127,Sheet2!$A$1:$B$270,2,FALSE)</f>
        <v>PASURUAN</v>
      </c>
    </row>
    <row r="1128" spans="1:61">
      <c r="A1128">
        <v>1127</v>
      </c>
      <c r="B1128">
        <v>1002626615</v>
      </c>
      <c r="C1128">
        <v>3</v>
      </c>
      <c r="D1128" t="s">
        <v>42</v>
      </c>
      <c r="E1128">
        <v>5</v>
      </c>
      <c r="F1128" t="s">
        <v>106</v>
      </c>
      <c r="G1128" t="s">
        <v>106</v>
      </c>
      <c r="H1128" t="s">
        <v>335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46302.652488425927</v>
      </c>
      <c r="P1128" s="57">
        <v>46303.722349537034</v>
      </c>
      <c r="Q1128">
        <v>69406020</v>
      </c>
      <c r="S1128">
        <v>152729256959</v>
      </c>
      <c r="T1128" t="s">
        <v>4135</v>
      </c>
      <c r="U1128" t="s">
        <v>4136</v>
      </c>
      <c r="V1128" t="s">
        <v>4137</v>
      </c>
      <c r="Z1128">
        <v>112.812544</v>
      </c>
      <c r="AA1128">
        <v>-7.6266809999999996</v>
      </c>
      <c r="AB1128" t="s">
        <v>4138</v>
      </c>
      <c r="AC1128" t="s">
        <v>235</v>
      </c>
      <c r="AL1128" t="s">
        <v>217</v>
      </c>
      <c r="AM1128" t="s">
        <v>3828</v>
      </c>
      <c r="AN1128" t="s">
        <v>6</v>
      </c>
      <c r="AO1128" s="57">
        <v>46213.66333333333</v>
      </c>
      <c r="AP1128" s="57">
        <v>46303.625</v>
      </c>
      <c r="AR1128" t="s">
        <v>218</v>
      </c>
      <c r="AS1128" t="s">
        <v>106</v>
      </c>
      <c r="AT1128" t="s">
        <v>230</v>
      </c>
      <c r="AU1128">
        <v>20261008</v>
      </c>
      <c r="AV1128" t="s">
        <v>221</v>
      </c>
      <c r="AW1128" t="s">
        <v>875</v>
      </c>
      <c r="AX1128" t="s">
        <v>222</v>
      </c>
      <c r="BA1128" s="57">
        <v>46303.625</v>
      </c>
      <c r="BB1128" t="s">
        <v>3828</v>
      </c>
      <c r="BC1128">
        <v>2026</v>
      </c>
      <c r="BD1128">
        <v>10</v>
      </c>
      <c r="BE1128">
        <v>8</v>
      </c>
      <c r="BF1128" s="6">
        <f t="shared" si="51"/>
        <v>46303</v>
      </c>
      <c r="BG1128">
        <f t="shared" si="52"/>
        <v>-0.625</v>
      </c>
      <c r="BH1128" t="str">
        <f t="shared" si="53"/>
        <v>COMPLY</v>
      </c>
      <c r="BI1128" t="str">
        <f>VLOOKUP(H1128,Sheet2!$A$1:$B$270,2,FALSE)</f>
        <v>PASURUAN</v>
      </c>
    </row>
    <row r="1129" spans="1:61">
      <c r="A1129">
        <v>1128</v>
      </c>
      <c r="B1129">
        <v>1002627546</v>
      </c>
      <c r="C1129">
        <v>3</v>
      </c>
      <c r="D1129" t="s">
        <v>42</v>
      </c>
      <c r="E1129">
        <v>5</v>
      </c>
      <c r="F1129" t="s">
        <v>106</v>
      </c>
      <c r="G1129" t="s">
        <v>106</v>
      </c>
      <c r="H1129" t="s">
        <v>335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46303.49622685185</v>
      </c>
      <c r="P1129" s="57">
        <v>46304.671585648146</v>
      </c>
      <c r="Q1129">
        <v>69406425</v>
      </c>
      <c r="S1129">
        <v>152729256816</v>
      </c>
      <c r="T1129" t="s">
        <v>4598</v>
      </c>
      <c r="U1129" t="s">
        <v>4599</v>
      </c>
      <c r="V1129" t="s">
        <v>4600</v>
      </c>
      <c r="Z1129">
        <v>112.8477087</v>
      </c>
      <c r="AA1129">
        <v>-7.6917799999999996</v>
      </c>
      <c r="AB1129" t="s">
        <v>4601</v>
      </c>
      <c r="AC1129" t="s">
        <v>229</v>
      </c>
      <c r="AL1129" t="s">
        <v>217</v>
      </c>
      <c r="AM1129" t="s">
        <v>4602</v>
      </c>
      <c r="AN1129" t="s">
        <v>6</v>
      </c>
      <c r="AO1129" s="57">
        <v>46244.496701388889</v>
      </c>
      <c r="AP1129" s="57">
        <v>46305.333333333336</v>
      </c>
      <c r="AR1129" t="s">
        <v>218</v>
      </c>
      <c r="AS1129" t="s">
        <v>106</v>
      </c>
      <c r="AT1129" t="s">
        <v>230</v>
      </c>
      <c r="AU1129">
        <v>20261009</v>
      </c>
      <c r="AV1129" t="s">
        <v>221</v>
      </c>
      <c r="AW1129" t="s">
        <v>541</v>
      </c>
      <c r="AX1129" t="s">
        <v>222</v>
      </c>
      <c r="BA1129" s="57">
        <v>46305.333333333336</v>
      </c>
      <c r="BB1129" t="s">
        <v>4602</v>
      </c>
      <c r="BC1129">
        <v>2026</v>
      </c>
      <c r="BD1129">
        <v>10</v>
      </c>
      <c r="BE1129">
        <v>9</v>
      </c>
      <c r="BF1129" s="6">
        <f t="shared" si="51"/>
        <v>46304</v>
      </c>
      <c r="BG1129">
        <f t="shared" si="52"/>
        <v>-1.3333333333357587</v>
      </c>
      <c r="BH1129" t="str">
        <f t="shared" si="53"/>
        <v>COMPLY</v>
      </c>
      <c r="BI1129" t="str">
        <f>VLOOKUP(H1129,Sheet2!$A$1:$B$270,2,FALSE)</f>
        <v>PASURUAN</v>
      </c>
    </row>
    <row r="1130" spans="1:61">
      <c r="A1130">
        <v>1129</v>
      </c>
      <c r="B1130">
        <v>1002627341</v>
      </c>
      <c r="C1130">
        <v>3</v>
      </c>
      <c r="D1130" t="s">
        <v>42</v>
      </c>
      <c r="E1130">
        <v>5</v>
      </c>
      <c r="F1130" t="s">
        <v>106</v>
      </c>
      <c r="G1130" t="s">
        <v>106</v>
      </c>
      <c r="H1130" t="s">
        <v>335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46303.422962962963</v>
      </c>
      <c r="P1130" s="57">
        <v>46304.988749999997</v>
      </c>
      <c r="Q1130">
        <v>69406330</v>
      </c>
      <c r="S1130">
        <v>152729256815</v>
      </c>
      <c r="T1130" t="s">
        <v>4132</v>
      </c>
      <c r="U1130" t="s">
        <v>4133</v>
      </c>
      <c r="V1130" t="s">
        <v>5357</v>
      </c>
      <c r="Z1130">
        <v>112.9013241</v>
      </c>
      <c r="AA1130">
        <v>-7.6461983</v>
      </c>
      <c r="AB1130" t="s">
        <v>4134</v>
      </c>
      <c r="AC1130" t="s">
        <v>229</v>
      </c>
      <c r="AL1130" t="s">
        <v>217</v>
      </c>
      <c r="AM1130" t="s">
        <v>5358</v>
      </c>
      <c r="AN1130" t="s">
        <v>6</v>
      </c>
      <c r="AO1130" s="57">
        <v>46244.435104166667</v>
      </c>
      <c r="AP1130" s="57">
        <v>46305.625</v>
      </c>
      <c r="AR1130" t="s">
        <v>218</v>
      </c>
      <c r="AS1130" t="s">
        <v>106</v>
      </c>
      <c r="AT1130" t="s">
        <v>220</v>
      </c>
      <c r="AU1130">
        <v>20261009</v>
      </c>
      <c r="AV1130" t="s">
        <v>221</v>
      </c>
      <c r="AW1130" t="s">
        <v>576</v>
      </c>
      <c r="AX1130" t="s">
        <v>222</v>
      </c>
      <c r="BA1130" s="57">
        <v>46305.625</v>
      </c>
      <c r="BB1130" t="s">
        <v>5358</v>
      </c>
      <c r="BC1130">
        <v>2026</v>
      </c>
      <c r="BD1130">
        <v>10</v>
      </c>
      <c r="BE1130">
        <v>9</v>
      </c>
      <c r="BF1130" s="6">
        <f t="shared" si="51"/>
        <v>46304</v>
      </c>
      <c r="BG1130">
        <f t="shared" si="52"/>
        <v>-1.625</v>
      </c>
      <c r="BH1130" t="str">
        <f t="shared" si="53"/>
        <v>COMPLY</v>
      </c>
      <c r="BI1130" t="str">
        <f>VLOOKUP(H1130,Sheet2!$A$1:$B$270,2,FALSE)</f>
        <v>PASURUAN</v>
      </c>
    </row>
    <row r="1131" spans="1:61">
      <c r="A1131">
        <v>1130</v>
      </c>
      <c r="B1131">
        <v>1002640147</v>
      </c>
      <c r="C1131">
        <v>3</v>
      </c>
      <c r="D1131" t="s">
        <v>42</v>
      </c>
      <c r="E1131">
        <v>5</v>
      </c>
      <c r="F1131" t="s">
        <v>106</v>
      </c>
      <c r="G1131" t="s">
        <v>106</v>
      </c>
      <c r="H1131" t="s">
        <v>335</v>
      </c>
      <c r="I1131" t="s">
        <v>212</v>
      </c>
      <c r="J1131" t="s">
        <v>213</v>
      </c>
      <c r="K1131" t="s">
        <v>149</v>
      </c>
      <c r="M1131" t="s">
        <v>76</v>
      </c>
      <c r="N1131" t="s">
        <v>215</v>
      </c>
      <c r="O1131" s="57">
        <v>46311.562708333331</v>
      </c>
      <c r="P1131" s="57">
        <v>46312.597673611112</v>
      </c>
      <c r="Q1131">
        <v>69411489</v>
      </c>
      <c r="R1131">
        <v>3436008911</v>
      </c>
      <c r="S1131">
        <v>152729257002</v>
      </c>
      <c r="T1131" t="s">
        <v>8772</v>
      </c>
      <c r="U1131" t="s">
        <v>8773</v>
      </c>
      <c r="V1131" t="s">
        <v>8774</v>
      </c>
      <c r="Z1131">
        <v>112.847506</v>
      </c>
      <c r="AA1131">
        <v>-7.6710089999999997</v>
      </c>
      <c r="AB1131" t="s">
        <v>8775</v>
      </c>
      <c r="AC1131" t="s">
        <v>229</v>
      </c>
      <c r="AL1131" t="s">
        <v>217</v>
      </c>
      <c r="AM1131" t="s">
        <v>8776</v>
      </c>
      <c r="AN1131" t="s">
        <v>6</v>
      </c>
      <c r="AO1131" t="s">
        <v>8777</v>
      </c>
      <c r="AP1131" s="57">
        <v>46312.625</v>
      </c>
      <c r="AR1131" t="s">
        <v>218</v>
      </c>
      <c r="AS1131" t="s">
        <v>106</v>
      </c>
      <c r="AT1131" t="s">
        <v>230</v>
      </c>
      <c r="AU1131">
        <v>20261017</v>
      </c>
      <c r="AV1131" t="s">
        <v>221</v>
      </c>
      <c r="AW1131" t="s">
        <v>2396</v>
      </c>
      <c r="AX1131" t="s">
        <v>222</v>
      </c>
      <c r="BA1131" s="57">
        <v>46312.625</v>
      </c>
      <c r="BB1131" t="s">
        <v>8776</v>
      </c>
      <c r="BC1131">
        <v>2026</v>
      </c>
      <c r="BD1131">
        <v>10</v>
      </c>
      <c r="BE1131">
        <v>17</v>
      </c>
      <c r="BF1131" s="6">
        <f t="shared" si="51"/>
        <v>46312</v>
      </c>
      <c r="BG1131">
        <f t="shared" si="52"/>
        <v>-0.625</v>
      </c>
      <c r="BH1131" t="str">
        <f t="shared" si="53"/>
        <v>COMPLY</v>
      </c>
      <c r="BI1131" t="str">
        <f>VLOOKUP(H1131,Sheet2!$A$1:$B$270,2,FALSE)</f>
        <v>PASURUAN</v>
      </c>
    </row>
    <row r="1132" spans="1:61">
      <c r="A1132">
        <v>1131</v>
      </c>
      <c r="B1132">
        <v>1002626606</v>
      </c>
      <c r="C1132">
        <v>3</v>
      </c>
      <c r="D1132" t="s">
        <v>42</v>
      </c>
      <c r="E1132">
        <v>5</v>
      </c>
      <c r="F1132" t="s">
        <v>106</v>
      </c>
      <c r="G1132" t="s">
        <v>106</v>
      </c>
      <c r="H1132" t="s">
        <v>335</v>
      </c>
      <c r="I1132" t="s">
        <v>212</v>
      </c>
      <c r="J1132" t="s">
        <v>213</v>
      </c>
      <c r="K1132" t="s">
        <v>149</v>
      </c>
      <c r="L1132" t="s">
        <v>214</v>
      </c>
      <c r="M1132" t="s">
        <v>1733</v>
      </c>
      <c r="N1132" t="s">
        <v>215</v>
      </c>
      <c r="O1132" s="57">
        <v>46302.652326388888</v>
      </c>
      <c r="P1132" s="57">
        <v>46303.650902777779</v>
      </c>
      <c r="Q1132">
        <v>69406020</v>
      </c>
      <c r="S1132">
        <v>152729256959</v>
      </c>
      <c r="T1132" t="s">
        <v>4135</v>
      </c>
      <c r="U1132" t="s">
        <v>4136</v>
      </c>
      <c r="V1132" t="s">
        <v>4137</v>
      </c>
      <c r="Z1132">
        <v>112.812544</v>
      </c>
      <c r="AA1132">
        <v>-7.6266809999999996</v>
      </c>
      <c r="AB1132" t="s">
        <v>4138</v>
      </c>
      <c r="AC1132" t="s">
        <v>235</v>
      </c>
      <c r="AL1132" t="s">
        <v>217</v>
      </c>
      <c r="AM1132" t="s">
        <v>3828</v>
      </c>
      <c r="AN1132" t="s">
        <v>6</v>
      </c>
      <c r="AO1132" s="57">
        <v>46213.66333333333</v>
      </c>
      <c r="AP1132" s="57">
        <v>46303.625</v>
      </c>
      <c r="AR1132" t="s">
        <v>325</v>
      </c>
      <c r="AS1132" t="s">
        <v>106</v>
      </c>
      <c r="AT1132" t="s">
        <v>230</v>
      </c>
      <c r="AV1132" t="s">
        <v>3155</v>
      </c>
      <c r="AW1132" t="s">
        <v>875</v>
      </c>
      <c r="AX1132" t="s">
        <v>222</v>
      </c>
      <c r="BA1132" s="57">
        <v>46303.625</v>
      </c>
      <c r="BB1132" t="s">
        <v>3828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PASURUAN</v>
      </c>
    </row>
    <row r="1133" spans="1:61">
      <c r="A1133">
        <v>1132</v>
      </c>
      <c r="B1133">
        <v>1002627742</v>
      </c>
      <c r="C1133">
        <v>3</v>
      </c>
      <c r="D1133" t="s">
        <v>42</v>
      </c>
      <c r="E1133">
        <v>5</v>
      </c>
      <c r="F1133" t="s">
        <v>232</v>
      </c>
      <c r="G1133" t="s">
        <v>101</v>
      </c>
      <c r="H1133" t="s">
        <v>233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46303.575196759259</v>
      </c>
      <c r="P1133" s="57">
        <v>46304.543807870374</v>
      </c>
      <c r="Q1133">
        <v>69406511</v>
      </c>
      <c r="S1133">
        <v>152327226840</v>
      </c>
      <c r="T1133" t="s">
        <v>4603</v>
      </c>
      <c r="U1133" t="s">
        <v>4604</v>
      </c>
      <c r="V1133" t="s">
        <v>4605</v>
      </c>
      <c r="Z1133">
        <v>112.64967262744899</v>
      </c>
      <c r="AA1133">
        <v>-7.4692913321637402</v>
      </c>
      <c r="AB1133" t="s">
        <v>4606</v>
      </c>
      <c r="AC1133" t="s">
        <v>229</v>
      </c>
      <c r="AL1133" t="s">
        <v>217</v>
      </c>
      <c r="AM1133" t="s">
        <v>4607</v>
      </c>
      <c r="AN1133" t="s">
        <v>6</v>
      </c>
      <c r="AO1133" s="57">
        <v>46244.59065972222</v>
      </c>
      <c r="AP1133" s="57">
        <v>46304.625</v>
      </c>
      <c r="AR1133" t="s">
        <v>218</v>
      </c>
      <c r="AS1133" t="s">
        <v>744</v>
      </c>
      <c r="AT1133" t="s">
        <v>342</v>
      </c>
      <c r="AU1133">
        <v>20261009</v>
      </c>
      <c r="AV1133" t="s">
        <v>221</v>
      </c>
      <c r="AW1133" t="s">
        <v>540</v>
      </c>
      <c r="AX1133" t="s">
        <v>222</v>
      </c>
      <c r="BA1133" s="57">
        <v>46304.625</v>
      </c>
      <c r="BB1133" t="s">
        <v>4607</v>
      </c>
      <c r="BC1133">
        <v>2026</v>
      </c>
      <c r="BD1133">
        <v>10</v>
      </c>
      <c r="BE1133">
        <v>9</v>
      </c>
      <c r="BF1133" s="6">
        <f t="shared" si="51"/>
        <v>46304</v>
      </c>
      <c r="BG1133">
        <f t="shared" si="52"/>
        <v>-0.625</v>
      </c>
      <c r="BH1133" t="str">
        <f t="shared" si="53"/>
        <v>COMPLY</v>
      </c>
      <c r="BI1133" t="str">
        <f>VLOOKUP(H1133,Sheet2!$A$1:$B$270,2,FALSE)</f>
        <v>SIDOARJO</v>
      </c>
    </row>
    <row r="1134" spans="1:61">
      <c r="A1134">
        <v>1133</v>
      </c>
      <c r="B1134">
        <v>1002636462</v>
      </c>
      <c r="C1134">
        <v>3</v>
      </c>
      <c r="D1134" t="s">
        <v>42</v>
      </c>
      <c r="E1134">
        <v>5</v>
      </c>
      <c r="F1134" t="s">
        <v>232</v>
      </c>
      <c r="G1134" t="s">
        <v>101</v>
      </c>
      <c r="H1134" t="s">
        <v>233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46309.465729166666</v>
      </c>
      <c r="P1134" s="57">
        <v>46310.53324074074</v>
      </c>
      <c r="Q1134">
        <v>69409993</v>
      </c>
      <c r="S1134">
        <v>152327226877</v>
      </c>
      <c r="T1134" t="s">
        <v>7094</v>
      </c>
      <c r="U1134" t="s">
        <v>7095</v>
      </c>
      <c r="V1134" t="s">
        <v>7096</v>
      </c>
      <c r="Z1134">
        <v>112.65106900000001</v>
      </c>
      <c r="AA1134">
        <v>-7.4782859999999998</v>
      </c>
      <c r="AB1134" t="s">
        <v>7097</v>
      </c>
      <c r="AC1134" t="s">
        <v>235</v>
      </c>
      <c r="AL1134" t="s">
        <v>217</v>
      </c>
      <c r="AM1134" t="s">
        <v>7098</v>
      </c>
      <c r="AN1134" t="s">
        <v>6</v>
      </c>
      <c r="AO1134" t="s">
        <v>6933</v>
      </c>
      <c r="AP1134" s="57">
        <v>46310.333333333336</v>
      </c>
      <c r="AR1134" t="s">
        <v>218</v>
      </c>
      <c r="AS1134" t="s">
        <v>744</v>
      </c>
      <c r="AT1134" t="s">
        <v>230</v>
      </c>
      <c r="AU1134">
        <v>20261015</v>
      </c>
      <c r="AV1134" t="s">
        <v>221</v>
      </c>
      <c r="AW1134" t="s">
        <v>236</v>
      </c>
      <c r="AX1134" t="s">
        <v>222</v>
      </c>
      <c r="BA1134" s="57">
        <v>46310.333333333336</v>
      </c>
      <c r="BB1134" t="s">
        <v>7098</v>
      </c>
      <c r="BC1134">
        <v>2026</v>
      </c>
      <c r="BD1134">
        <v>10</v>
      </c>
      <c r="BE1134">
        <v>15</v>
      </c>
      <c r="BF1134" s="6">
        <f t="shared" si="51"/>
        <v>46310</v>
      </c>
      <c r="BG1134">
        <f t="shared" si="52"/>
        <v>-0.33333333333575865</v>
      </c>
      <c r="BH1134" t="str">
        <f t="shared" si="53"/>
        <v>COMPLY</v>
      </c>
      <c r="BI1134" t="str">
        <f>VLOOKUP(H1134,Sheet2!$A$1:$B$270,2,FALSE)</f>
        <v>SIDOARJO</v>
      </c>
    </row>
    <row r="1135" spans="1:61">
      <c r="A1135">
        <v>1134</v>
      </c>
      <c r="B1135">
        <v>1002644981</v>
      </c>
      <c r="C1135">
        <v>3</v>
      </c>
      <c r="D1135" t="s">
        <v>42</v>
      </c>
      <c r="E1135">
        <v>5</v>
      </c>
      <c r="F1135" t="s">
        <v>232</v>
      </c>
      <c r="G1135" t="s">
        <v>101</v>
      </c>
      <c r="H1135" t="s">
        <v>233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46315.44568287037</v>
      </c>
      <c r="P1135" s="57">
        <v>46315.723032407404</v>
      </c>
      <c r="Q1135">
        <v>69413553</v>
      </c>
      <c r="S1135">
        <v>152327226928</v>
      </c>
      <c r="T1135" t="s">
        <v>10453</v>
      </c>
      <c r="U1135" t="s">
        <v>10454</v>
      </c>
      <c r="V1135" t="s">
        <v>10455</v>
      </c>
      <c r="Z1135">
        <v>112.6968675</v>
      </c>
      <c r="AA1135">
        <v>-7.5091307</v>
      </c>
      <c r="AB1135" t="s">
        <v>10456</v>
      </c>
      <c r="AC1135" t="s">
        <v>284</v>
      </c>
      <c r="AL1135" t="s">
        <v>217</v>
      </c>
      <c r="AM1135" t="s">
        <v>10457</v>
      </c>
      <c r="AN1135" t="s">
        <v>6</v>
      </c>
      <c r="AO1135" t="s">
        <v>10105</v>
      </c>
      <c r="AP1135" s="57">
        <v>46316.333333333336</v>
      </c>
      <c r="AR1135" t="s">
        <v>218</v>
      </c>
      <c r="AS1135" t="s">
        <v>744</v>
      </c>
      <c r="AT1135" t="s">
        <v>9290</v>
      </c>
      <c r="AU1135">
        <v>20261020</v>
      </c>
      <c r="AV1135" t="s">
        <v>221</v>
      </c>
      <c r="AW1135" t="s">
        <v>9291</v>
      </c>
      <c r="AX1135" t="s">
        <v>222</v>
      </c>
      <c r="BA1135" s="57">
        <v>46316.333333333336</v>
      </c>
      <c r="BB1135" t="s">
        <v>10457</v>
      </c>
      <c r="BC1135">
        <v>2026</v>
      </c>
      <c r="BD1135">
        <v>10</v>
      </c>
      <c r="BE1135">
        <v>20</v>
      </c>
      <c r="BF1135" s="6">
        <f t="shared" si="51"/>
        <v>46315</v>
      </c>
      <c r="BG1135">
        <f t="shared" si="52"/>
        <v>-1.3333333333357587</v>
      </c>
      <c r="BH1135" t="str">
        <f t="shared" si="53"/>
        <v>COMPLY</v>
      </c>
      <c r="BI1135" t="str">
        <f>VLOOKUP(H1135,Sheet2!$A$1:$B$270,2,FALSE)</f>
        <v>SIDOARJO</v>
      </c>
    </row>
    <row r="1136" spans="1:61">
      <c r="A1136">
        <v>1135</v>
      </c>
      <c r="B1136">
        <v>1002646188</v>
      </c>
      <c r="C1136">
        <v>3</v>
      </c>
      <c r="D1136" t="s">
        <v>42</v>
      </c>
      <c r="E1136">
        <v>5</v>
      </c>
      <c r="F1136" t="s">
        <v>232</v>
      </c>
      <c r="G1136" t="s">
        <v>101</v>
      </c>
      <c r="H1136" t="s">
        <v>233</v>
      </c>
      <c r="I1136" t="s">
        <v>212</v>
      </c>
      <c r="J1136" t="s">
        <v>213</v>
      </c>
      <c r="K1136" t="s">
        <v>149</v>
      </c>
      <c r="M1136" t="s">
        <v>238</v>
      </c>
      <c r="N1136" t="s">
        <v>563</v>
      </c>
      <c r="O1136" s="57">
        <v>46315.697870370372</v>
      </c>
      <c r="P1136" s="57">
        <v>46316.493078703701</v>
      </c>
      <c r="Q1136">
        <v>69383033</v>
      </c>
      <c r="S1136">
        <v>152327226933</v>
      </c>
      <c r="T1136" t="s">
        <v>1713</v>
      </c>
      <c r="U1136" t="s">
        <v>10458</v>
      </c>
      <c r="V1136" t="s">
        <v>10459</v>
      </c>
      <c r="Z1136">
        <v>112.6469877</v>
      </c>
      <c r="AA1136">
        <v>-7.4810657999999997</v>
      </c>
      <c r="AB1136" t="s">
        <v>10460</v>
      </c>
      <c r="AC1136" t="s">
        <v>284</v>
      </c>
      <c r="AL1136" t="s">
        <v>217</v>
      </c>
      <c r="AM1136" t="s">
        <v>10461</v>
      </c>
      <c r="AN1136" t="s">
        <v>6</v>
      </c>
      <c r="AO1136" t="s">
        <v>10263</v>
      </c>
      <c r="AP1136" s="57">
        <v>46317.333333333336</v>
      </c>
      <c r="AR1136" t="s">
        <v>239</v>
      </c>
      <c r="AS1136" t="s">
        <v>744</v>
      </c>
      <c r="AT1136" t="s">
        <v>230</v>
      </c>
      <c r="AV1136" t="s">
        <v>238</v>
      </c>
      <c r="AW1136" t="s">
        <v>2218</v>
      </c>
      <c r="AX1136" t="s">
        <v>222</v>
      </c>
      <c r="BA1136" s="57">
        <v>46317.333333333336</v>
      </c>
      <c r="BB1136" t="s">
        <v>10461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str">
        <f>VLOOKUP(H1136,Sheet2!$A$1:$B$270,2,FALSE)</f>
        <v>SIDOARJO</v>
      </c>
    </row>
    <row r="1137" spans="1:61">
      <c r="A1137">
        <v>1136</v>
      </c>
      <c r="B1137">
        <v>1002630428</v>
      </c>
      <c r="C1137">
        <v>3</v>
      </c>
      <c r="D1137" t="s">
        <v>42</v>
      </c>
      <c r="E1137">
        <v>5</v>
      </c>
      <c r="F1137" t="s">
        <v>232</v>
      </c>
      <c r="G1137" t="s">
        <v>101</v>
      </c>
      <c r="H1137" t="s">
        <v>233</v>
      </c>
      <c r="I1137" t="s">
        <v>212</v>
      </c>
      <c r="J1137" t="s">
        <v>213</v>
      </c>
      <c r="K1137" t="s">
        <v>149</v>
      </c>
      <c r="M1137" t="s">
        <v>1625</v>
      </c>
      <c r="N1137" t="s">
        <v>215</v>
      </c>
      <c r="O1137" s="57">
        <v>46304.708541666667</v>
      </c>
      <c r="P1137" s="57">
        <v>46307.972418981481</v>
      </c>
      <c r="Q1137">
        <v>69407626</v>
      </c>
      <c r="S1137">
        <v>152327226596</v>
      </c>
      <c r="T1137" t="s">
        <v>5359</v>
      </c>
      <c r="U1137" t="s">
        <v>5360</v>
      </c>
      <c r="V1137" t="s">
        <v>5361</v>
      </c>
      <c r="Z1137">
        <v>112.7178614</v>
      </c>
      <c r="AA1137">
        <v>-7.4460407999999996</v>
      </c>
      <c r="AB1137" t="s">
        <v>5362</v>
      </c>
      <c r="AC1137" t="s">
        <v>229</v>
      </c>
      <c r="AL1137" t="s">
        <v>217</v>
      </c>
      <c r="AM1137" t="s">
        <v>5363</v>
      </c>
      <c r="AN1137" t="s">
        <v>6</v>
      </c>
      <c r="AO1137" s="57">
        <v>46275.725983796299</v>
      </c>
      <c r="AP1137" s="57">
        <v>46306.333333333336</v>
      </c>
      <c r="AR1137" t="s">
        <v>12</v>
      </c>
      <c r="AS1137" t="s">
        <v>744</v>
      </c>
      <c r="AT1137" t="s">
        <v>230</v>
      </c>
      <c r="AV1137" t="s">
        <v>1626</v>
      </c>
      <c r="AW1137" t="s">
        <v>540</v>
      </c>
      <c r="AX1137" t="s">
        <v>222</v>
      </c>
      <c r="AZ1137" t="s">
        <v>1626</v>
      </c>
      <c r="BA1137" s="57">
        <v>46306.333333333336</v>
      </c>
      <c r="BB1137" t="s">
        <v>5363</v>
      </c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str">
        <f>VLOOKUP(H1137,Sheet2!$A$1:$B$270,2,FALSE)</f>
        <v>SIDOARJO</v>
      </c>
    </row>
    <row r="1138" spans="1:61">
      <c r="A1138">
        <v>1137</v>
      </c>
      <c r="B1138">
        <v>1002622233</v>
      </c>
      <c r="C1138">
        <v>3</v>
      </c>
      <c r="D1138" t="s">
        <v>42</v>
      </c>
      <c r="E1138">
        <v>5</v>
      </c>
      <c r="F1138" t="s">
        <v>232</v>
      </c>
      <c r="G1138" t="s">
        <v>101</v>
      </c>
      <c r="H1138" t="s">
        <v>378</v>
      </c>
      <c r="I1138" t="s">
        <v>212</v>
      </c>
      <c r="J1138" t="s">
        <v>213</v>
      </c>
      <c r="K1138" t="s">
        <v>149</v>
      </c>
      <c r="L1138" t="s">
        <v>214</v>
      </c>
      <c r="M1138" t="s">
        <v>836</v>
      </c>
      <c r="N1138" t="s">
        <v>215</v>
      </c>
      <c r="O1138" s="57">
        <v>46300.494849537034</v>
      </c>
      <c r="P1138" s="57">
        <v>46301.724270833336</v>
      </c>
      <c r="Q1138">
        <v>69404266</v>
      </c>
      <c r="S1138">
        <v>152317262320</v>
      </c>
      <c r="T1138" t="s">
        <v>2815</v>
      </c>
      <c r="U1138" t="s">
        <v>2816</v>
      </c>
      <c r="V1138" t="s">
        <v>2817</v>
      </c>
      <c r="Z1138">
        <v>112.7564718</v>
      </c>
      <c r="AA1138">
        <v>-7.3898845999999896</v>
      </c>
      <c r="AB1138" t="s">
        <v>2818</v>
      </c>
      <c r="AC1138" t="s">
        <v>235</v>
      </c>
      <c r="AL1138" t="s">
        <v>217</v>
      </c>
      <c r="AM1138" t="s">
        <v>2527</v>
      </c>
      <c r="AN1138" t="s">
        <v>6</v>
      </c>
      <c r="AO1138" s="57">
        <v>46152.496620370373</v>
      </c>
      <c r="AP1138" s="57">
        <v>46301.333333333336</v>
      </c>
      <c r="AR1138" t="s">
        <v>14</v>
      </c>
      <c r="AS1138" t="s">
        <v>582</v>
      </c>
      <c r="AT1138" t="s">
        <v>230</v>
      </c>
      <c r="AV1138" t="s">
        <v>837</v>
      </c>
      <c r="AW1138" t="s">
        <v>923</v>
      </c>
      <c r="AX1138" t="s">
        <v>222</v>
      </c>
      <c r="BA1138" s="57">
        <v>46301.333333333336</v>
      </c>
      <c r="BB1138" t="s">
        <v>2527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SIDOARJO</v>
      </c>
    </row>
    <row r="1139" spans="1:61">
      <c r="A1139">
        <v>1138</v>
      </c>
      <c r="B1139">
        <v>1002630392</v>
      </c>
      <c r="C1139">
        <v>3</v>
      </c>
      <c r="D1139" t="s">
        <v>42</v>
      </c>
      <c r="E1139">
        <v>5</v>
      </c>
      <c r="F1139" t="s">
        <v>232</v>
      </c>
      <c r="G1139" t="s">
        <v>101</v>
      </c>
      <c r="H1139" t="s">
        <v>378</v>
      </c>
      <c r="I1139" t="s">
        <v>212</v>
      </c>
      <c r="J1139" t="s">
        <v>213</v>
      </c>
      <c r="K1139" t="s">
        <v>149</v>
      </c>
      <c r="M1139" t="s">
        <v>76</v>
      </c>
      <c r="N1139" t="s">
        <v>215</v>
      </c>
      <c r="O1139" s="57">
        <v>46304.696886574071</v>
      </c>
      <c r="P1139" s="57">
        <v>46305.595104166663</v>
      </c>
      <c r="Q1139">
        <v>69407619</v>
      </c>
      <c r="S1139">
        <v>152317262353</v>
      </c>
      <c r="T1139" t="s">
        <v>5364</v>
      </c>
      <c r="U1139" t="s">
        <v>5365</v>
      </c>
      <c r="V1139" t="s">
        <v>5366</v>
      </c>
      <c r="Z1139">
        <v>112.75944920000001</v>
      </c>
      <c r="AA1139">
        <v>-7.3874607000000001</v>
      </c>
      <c r="AB1139" t="s">
        <v>5367</v>
      </c>
      <c r="AC1139" t="s">
        <v>229</v>
      </c>
      <c r="AL1139" t="s">
        <v>217</v>
      </c>
      <c r="AM1139" t="s">
        <v>5368</v>
      </c>
      <c r="AN1139" t="s">
        <v>6</v>
      </c>
      <c r="AO1139" s="57">
        <v>46275.725983796299</v>
      </c>
      <c r="AP1139" s="57">
        <v>46306.333333333336</v>
      </c>
      <c r="AR1139" t="s">
        <v>218</v>
      </c>
      <c r="AS1139" t="s">
        <v>582</v>
      </c>
      <c r="AT1139" t="s">
        <v>230</v>
      </c>
      <c r="AU1139">
        <v>20261010</v>
      </c>
      <c r="AV1139" t="s">
        <v>221</v>
      </c>
      <c r="AW1139" t="s">
        <v>541</v>
      </c>
      <c r="AX1139" t="s">
        <v>222</v>
      </c>
      <c r="BA1139" s="57">
        <v>46306.333333333336</v>
      </c>
      <c r="BB1139" t="s">
        <v>5368</v>
      </c>
      <c r="BC1139">
        <v>2026</v>
      </c>
      <c r="BD1139">
        <v>10</v>
      </c>
      <c r="BE1139">
        <v>10</v>
      </c>
      <c r="BF1139" s="6">
        <f t="shared" si="51"/>
        <v>46305</v>
      </c>
      <c r="BG1139">
        <f t="shared" si="52"/>
        <v>-1.3333333333357587</v>
      </c>
      <c r="BH1139" t="str">
        <f t="shared" si="53"/>
        <v>COMPLY</v>
      </c>
      <c r="BI1139" t="str">
        <f>VLOOKUP(H1139,Sheet2!$A$1:$B$270,2,FALSE)</f>
        <v>SIDOARJO</v>
      </c>
    </row>
    <row r="1140" spans="1:61">
      <c r="A1140">
        <v>1139</v>
      </c>
      <c r="B1140">
        <v>1002629504</v>
      </c>
      <c r="C1140">
        <v>3</v>
      </c>
      <c r="D1140" t="s">
        <v>42</v>
      </c>
      <c r="E1140">
        <v>5</v>
      </c>
      <c r="F1140" t="s">
        <v>232</v>
      </c>
      <c r="G1140" t="s">
        <v>101</v>
      </c>
      <c r="H1140" t="s">
        <v>378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46304.485868055555</v>
      </c>
      <c r="P1140" s="57">
        <v>46304.68246527778</v>
      </c>
      <c r="Q1140">
        <v>69407257</v>
      </c>
      <c r="S1140">
        <v>152317262069</v>
      </c>
      <c r="T1140" t="s">
        <v>5369</v>
      </c>
      <c r="U1140" t="s">
        <v>5370</v>
      </c>
      <c r="V1140" t="s">
        <v>5371</v>
      </c>
      <c r="Z1140">
        <v>112.74399016052401</v>
      </c>
      <c r="AA1140">
        <v>-7.3860818949593403</v>
      </c>
      <c r="AB1140" t="s">
        <v>5372</v>
      </c>
      <c r="AC1140" t="s">
        <v>216</v>
      </c>
      <c r="AL1140" t="s">
        <v>217</v>
      </c>
      <c r="AM1140" t="s">
        <v>5373</v>
      </c>
      <c r="AN1140" t="s">
        <v>6</v>
      </c>
      <c r="AO1140" s="57">
        <v>46275.496678240743</v>
      </c>
      <c r="AP1140" s="57">
        <v>46305.333333333336</v>
      </c>
      <c r="AR1140" t="s">
        <v>218</v>
      </c>
      <c r="AS1140" t="s">
        <v>582</v>
      </c>
      <c r="AT1140" t="s">
        <v>230</v>
      </c>
      <c r="AU1140">
        <v>20261009</v>
      </c>
      <c r="AV1140" t="s">
        <v>221</v>
      </c>
      <c r="AW1140" t="s">
        <v>877</v>
      </c>
      <c r="AX1140" t="s">
        <v>222</v>
      </c>
      <c r="BA1140" s="57">
        <v>46305.333333333336</v>
      </c>
      <c r="BB1140" t="s">
        <v>5373</v>
      </c>
      <c r="BC1140">
        <v>2026</v>
      </c>
      <c r="BD1140">
        <v>10</v>
      </c>
      <c r="BE1140">
        <v>9</v>
      </c>
      <c r="BF1140" s="6">
        <f t="shared" si="51"/>
        <v>46304</v>
      </c>
      <c r="BG1140">
        <f t="shared" si="52"/>
        <v>-1.3333333333357587</v>
      </c>
      <c r="BH1140" t="str">
        <f t="shared" si="53"/>
        <v>COMPLY</v>
      </c>
      <c r="BI1140" t="str">
        <f>VLOOKUP(H1140,Sheet2!$A$1:$B$270,2,FALSE)</f>
        <v>SIDOARJO</v>
      </c>
    </row>
    <row r="1141" spans="1:61">
      <c r="A1141">
        <v>1140</v>
      </c>
      <c r="B1141">
        <v>1002620780</v>
      </c>
      <c r="C1141">
        <v>3</v>
      </c>
      <c r="D1141" t="s">
        <v>42</v>
      </c>
      <c r="E1141">
        <v>5</v>
      </c>
      <c r="F1141" t="s">
        <v>232</v>
      </c>
      <c r="G1141" t="s">
        <v>101</v>
      </c>
      <c r="H1141" t="s">
        <v>299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46298.399074074077</v>
      </c>
      <c r="P1141" s="57">
        <v>46299.535798611112</v>
      </c>
      <c r="Q1141">
        <v>69403490</v>
      </c>
      <c r="S1141">
        <v>152332253608</v>
      </c>
      <c r="T1141" t="s">
        <v>2094</v>
      </c>
      <c r="U1141" t="s">
        <v>2095</v>
      </c>
      <c r="V1141" t="s">
        <v>2096</v>
      </c>
      <c r="Z1141">
        <v>112.7016709</v>
      </c>
      <c r="AA1141">
        <v>-7.3463174999999996</v>
      </c>
      <c r="AB1141" t="s">
        <v>2097</v>
      </c>
      <c r="AC1141" t="s">
        <v>235</v>
      </c>
      <c r="AL1141" t="s">
        <v>217</v>
      </c>
      <c r="AM1141" t="s">
        <v>2098</v>
      </c>
      <c r="AN1141" t="s">
        <v>6</v>
      </c>
      <c r="AO1141" s="57">
        <v>46091.40283564815</v>
      </c>
      <c r="AP1141" s="57">
        <v>46299.333333333336</v>
      </c>
      <c r="AR1141" t="s">
        <v>218</v>
      </c>
      <c r="AS1141" t="s">
        <v>562</v>
      </c>
      <c r="AT1141" t="s">
        <v>230</v>
      </c>
      <c r="AU1141">
        <v>20261004</v>
      </c>
      <c r="AV1141" t="s">
        <v>221</v>
      </c>
      <c r="AW1141" t="s">
        <v>880</v>
      </c>
      <c r="AX1141" t="s">
        <v>222</v>
      </c>
      <c r="BA1141" s="57">
        <v>46299.333333333336</v>
      </c>
      <c r="BB1141" t="s">
        <v>2098</v>
      </c>
      <c r="BC1141">
        <v>2026</v>
      </c>
      <c r="BD1141">
        <v>10</v>
      </c>
      <c r="BE1141">
        <v>4</v>
      </c>
      <c r="BF1141" s="6">
        <f t="shared" si="51"/>
        <v>46299</v>
      </c>
      <c r="BG1141">
        <f t="shared" si="52"/>
        <v>-0.33333333333575865</v>
      </c>
      <c r="BH1141" t="str">
        <f t="shared" si="53"/>
        <v>COMPLY</v>
      </c>
      <c r="BI1141" t="str">
        <f>VLOOKUP(H1141,Sheet2!$A$1:$B$270,2,FALSE)</f>
        <v>SIDOARJO</v>
      </c>
    </row>
    <row r="1142" spans="1:61">
      <c r="A1142">
        <v>1141</v>
      </c>
      <c r="B1142">
        <v>1002627680</v>
      </c>
      <c r="C1142">
        <v>3</v>
      </c>
      <c r="D1142" t="s">
        <v>42</v>
      </c>
      <c r="E1142">
        <v>5</v>
      </c>
      <c r="F1142" t="s">
        <v>232</v>
      </c>
      <c r="G1142" t="s">
        <v>101</v>
      </c>
      <c r="H1142" t="s">
        <v>299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46303.557291666664</v>
      </c>
      <c r="P1142" s="57">
        <v>46304.63490740741</v>
      </c>
      <c r="Q1142">
        <v>69406492</v>
      </c>
      <c r="S1142">
        <v>152332253693</v>
      </c>
      <c r="T1142" t="s">
        <v>4608</v>
      </c>
      <c r="U1142" t="s">
        <v>4609</v>
      </c>
      <c r="V1142" t="s">
        <v>4610</v>
      </c>
      <c r="Z1142">
        <v>112.68561529999999</v>
      </c>
      <c r="AA1142">
        <v>-7.3831490000000004</v>
      </c>
      <c r="AB1142" t="s">
        <v>4611</v>
      </c>
      <c r="AC1142" t="s">
        <v>229</v>
      </c>
      <c r="AL1142" t="s">
        <v>217</v>
      </c>
      <c r="AM1142" t="s">
        <v>4612</v>
      </c>
      <c r="AN1142" t="s">
        <v>6</v>
      </c>
      <c r="AO1142" s="57">
        <v>46244.569814814815</v>
      </c>
      <c r="AP1142" s="57">
        <v>46305.333333333336</v>
      </c>
      <c r="AR1142" t="s">
        <v>218</v>
      </c>
      <c r="AS1142" t="s">
        <v>562</v>
      </c>
      <c r="AT1142" t="s">
        <v>342</v>
      </c>
      <c r="AU1142">
        <v>20261009</v>
      </c>
      <c r="AV1142" t="s">
        <v>221</v>
      </c>
      <c r="AW1142" t="s">
        <v>540</v>
      </c>
      <c r="AX1142" t="s">
        <v>222</v>
      </c>
      <c r="BA1142" s="57">
        <v>46305.333333333336</v>
      </c>
      <c r="BB1142" t="s">
        <v>4612</v>
      </c>
      <c r="BC1142">
        <v>2026</v>
      </c>
      <c r="BD1142">
        <v>10</v>
      </c>
      <c r="BE1142">
        <v>9</v>
      </c>
      <c r="BF1142" s="6">
        <f t="shared" si="51"/>
        <v>46304</v>
      </c>
      <c r="BG1142">
        <f t="shared" si="52"/>
        <v>-1.3333333333357587</v>
      </c>
      <c r="BH1142" t="str">
        <f t="shared" si="53"/>
        <v>COMPLY</v>
      </c>
      <c r="BI1142" t="str">
        <f>VLOOKUP(H1142,Sheet2!$A$1:$B$270,2,FALSE)</f>
        <v>SIDOARJO</v>
      </c>
    </row>
    <row r="1143" spans="1:61">
      <c r="A1143">
        <v>1142</v>
      </c>
      <c r="B1143">
        <v>1002641987</v>
      </c>
      <c r="C1143">
        <v>3</v>
      </c>
      <c r="D1143" t="s">
        <v>42</v>
      </c>
      <c r="E1143">
        <v>5</v>
      </c>
      <c r="F1143" t="s">
        <v>232</v>
      </c>
      <c r="G1143" t="s">
        <v>101</v>
      </c>
      <c r="H1143" t="s">
        <v>299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46313.656168981484</v>
      </c>
      <c r="P1143" s="57">
        <v>46314.478043981479</v>
      </c>
      <c r="Q1143">
        <v>69412422</v>
      </c>
      <c r="S1143">
        <v>152332253824</v>
      </c>
      <c r="T1143" t="s">
        <v>8778</v>
      </c>
      <c r="U1143" t="s">
        <v>8779</v>
      </c>
      <c r="V1143" t="s">
        <v>8780</v>
      </c>
      <c r="Z1143">
        <v>112.7178614</v>
      </c>
      <c r="AA1143">
        <v>-7.4460407999999996</v>
      </c>
      <c r="AB1143" t="s">
        <v>8781</v>
      </c>
      <c r="AC1143" t="s">
        <v>229</v>
      </c>
      <c r="AL1143" t="s">
        <v>217</v>
      </c>
      <c r="AM1143" t="s">
        <v>8782</v>
      </c>
      <c r="AN1143" t="s">
        <v>6</v>
      </c>
      <c r="AO1143" t="s">
        <v>8598</v>
      </c>
      <c r="AP1143" s="57">
        <v>46314.625</v>
      </c>
      <c r="AR1143" t="s">
        <v>218</v>
      </c>
      <c r="AS1143" t="s">
        <v>562</v>
      </c>
      <c r="AT1143" t="s">
        <v>220</v>
      </c>
      <c r="AU1143">
        <v>20261019</v>
      </c>
      <c r="AV1143" t="s">
        <v>221</v>
      </c>
      <c r="AW1143" t="s">
        <v>576</v>
      </c>
      <c r="AX1143" t="s">
        <v>222</v>
      </c>
      <c r="BA1143" s="57">
        <v>46314.625</v>
      </c>
      <c r="BB1143" t="s">
        <v>8782</v>
      </c>
      <c r="BC1143">
        <v>2026</v>
      </c>
      <c r="BD1143">
        <v>10</v>
      </c>
      <c r="BE1143">
        <v>19</v>
      </c>
      <c r="BF1143" s="6">
        <f t="shared" si="51"/>
        <v>46314</v>
      </c>
      <c r="BG1143">
        <f t="shared" si="52"/>
        <v>-0.625</v>
      </c>
      <c r="BH1143" t="str">
        <f t="shared" si="53"/>
        <v>COMPLY</v>
      </c>
      <c r="BI1143" t="str">
        <f>VLOOKUP(H1143,Sheet2!$A$1:$B$270,2,FALSE)</f>
        <v>SIDOARJO</v>
      </c>
    </row>
    <row r="1144" spans="1:61">
      <c r="A1144">
        <v>1143</v>
      </c>
      <c r="B1144">
        <v>1002643879</v>
      </c>
      <c r="C1144">
        <v>3</v>
      </c>
      <c r="D1144" t="s">
        <v>42</v>
      </c>
      <c r="E1144">
        <v>5</v>
      </c>
      <c r="F1144" t="s">
        <v>232</v>
      </c>
      <c r="G1144" t="s">
        <v>101</v>
      </c>
      <c r="H1144" t="s">
        <v>299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46314.661562499998</v>
      </c>
      <c r="P1144" s="57">
        <v>46315.80332175926</v>
      </c>
      <c r="Q1144">
        <v>69413170</v>
      </c>
      <c r="S1144">
        <v>152332253854</v>
      </c>
      <c r="T1144" t="s">
        <v>9745</v>
      </c>
      <c r="U1144" t="s">
        <v>10462</v>
      </c>
      <c r="V1144" t="s">
        <v>9746</v>
      </c>
      <c r="Z1144">
        <v>112.687513953969</v>
      </c>
      <c r="AA1144">
        <v>-7.3581559536921004</v>
      </c>
      <c r="AB1144" t="s">
        <v>9747</v>
      </c>
      <c r="AC1144" t="s">
        <v>235</v>
      </c>
      <c r="AL1144" t="s">
        <v>217</v>
      </c>
      <c r="AM1144" t="s">
        <v>9748</v>
      </c>
      <c r="AN1144" t="s">
        <v>6</v>
      </c>
      <c r="AO1144" t="s">
        <v>9749</v>
      </c>
      <c r="AP1144" s="57">
        <v>46315.625</v>
      </c>
      <c r="AR1144" t="s">
        <v>218</v>
      </c>
      <c r="AS1144" t="s">
        <v>562</v>
      </c>
      <c r="AT1144" t="s">
        <v>230</v>
      </c>
      <c r="AU1144">
        <v>20261020</v>
      </c>
      <c r="AV1144" t="s">
        <v>221</v>
      </c>
      <c r="AW1144" t="s">
        <v>877</v>
      </c>
      <c r="AX1144" t="s">
        <v>222</v>
      </c>
      <c r="BA1144" s="57">
        <v>46315.625</v>
      </c>
      <c r="BB1144" t="s">
        <v>9748</v>
      </c>
      <c r="BC1144">
        <v>2026</v>
      </c>
      <c r="BD1144">
        <v>10</v>
      </c>
      <c r="BE1144">
        <v>20</v>
      </c>
      <c r="BF1144" s="6">
        <f t="shared" si="51"/>
        <v>46315</v>
      </c>
      <c r="BG1144">
        <f t="shared" si="52"/>
        <v>-0.625</v>
      </c>
      <c r="BH1144" t="str">
        <f t="shared" si="53"/>
        <v>COMPLY</v>
      </c>
      <c r="BI1144" t="str">
        <f>VLOOKUP(H1144,Sheet2!$A$1:$B$270,2,FALSE)</f>
        <v>SIDOARJO</v>
      </c>
    </row>
    <row r="1145" spans="1:61">
      <c r="A1145">
        <v>1144</v>
      </c>
      <c r="B1145">
        <v>1002644768</v>
      </c>
      <c r="C1145">
        <v>3</v>
      </c>
      <c r="D1145" t="s">
        <v>42</v>
      </c>
      <c r="E1145">
        <v>5</v>
      </c>
      <c r="F1145" t="s">
        <v>232</v>
      </c>
      <c r="G1145" t="s">
        <v>101</v>
      </c>
      <c r="H1145" t="s">
        <v>299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46315.406817129631</v>
      </c>
      <c r="P1145" s="57">
        <v>46315.803668981483</v>
      </c>
      <c r="Q1145">
        <v>69413491</v>
      </c>
      <c r="S1145">
        <v>152332253855</v>
      </c>
      <c r="T1145" t="s">
        <v>10463</v>
      </c>
      <c r="U1145" t="s">
        <v>10464</v>
      </c>
      <c r="V1145" t="s">
        <v>10465</v>
      </c>
      <c r="Z1145">
        <v>112.69392379999999</v>
      </c>
      <c r="AA1145">
        <v>-7.3511185000000001</v>
      </c>
      <c r="AB1145" t="s">
        <v>10466</v>
      </c>
      <c r="AC1145" t="s">
        <v>235</v>
      </c>
      <c r="AL1145" t="s">
        <v>217</v>
      </c>
      <c r="AM1145" t="s">
        <v>10406</v>
      </c>
      <c r="AN1145" t="s">
        <v>6</v>
      </c>
      <c r="AO1145" t="s">
        <v>10118</v>
      </c>
      <c r="AP1145" s="57">
        <v>46316.333333333336</v>
      </c>
      <c r="AR1145" t="s">
        <v>218</v>
      </c>
      <c r="AS1145" t="s">
        <v>562</v>
      </c>
      <c r="AT1145" t="s">
        <v>230</v>
      </c>
      <c r="AU1145">
        <v>20261020</v>
      </c>
      <c r="AV1145" t="s">
        <v>221</v>
      </c>
      <c r="AW1145" t="s">
        <v>883</v>
      </c>
      <c r="AX1145" t="s">
        <v>222</v>
      </c>
      <c r="BA1145" s="57">
        <v>46316.333333333336</v>
      </c>
      <c r="BB1145" t="s">
        <v>10406</v>
      </c>
      <c r="BC1145">
        <v>2026</v>
      </c>
      <c r="BD1145">
        <v>10</v>
      </c>
      <c r="BE1145">
        <v>20</v>
      </c>
      <c r="BF1145" s="6">
        <f t="shared" si="51"/>
        <v>46315</v>
      </c>
      <c r="BG1145">
        <f t="shared" si="52"/>
        <v>-1.3333333333357587</v>
      </c>
      <c r="BH1145" t="str">
        <f t="shared" si="53"/>
        <v>COMPLY</v>
      </c>
      <c r="BI1145" t="str">
        <f>VLOOKUP(H1145,Sheet2!$A$1:$B$270,2,FALSE)</f>
        <v>SIDOARJO</v>
      </c>
    </row>
    <row r="1146" spans="1:61">
      <c r="A1146">
        <v>1145</v>
      </c>
      <c r="B1146">
        <v>1002620339</v>
      </c>
      <c r="C1146">
        <v>3</v>
      </c>
      <c r="D1146" t="s">
        <v>55</v>
      </c>
      <c r="E1146">
        <v>5</v>
      </c>
      <c r="F1146" t="s">
        <v>305</v>
      </c>
      <c r="G1146" t="s">
        <v>124</v>
      </c>
      <c r="H1146" t="s">
        <v>385</v>
      </c>
      <c r="I1146" t="s">
        <v>212</v>
      </c>
      <c r="J1146" t="s">
        <v>213</v>
      </c>
      <c r="K1146" t="s">
        <v>149</v>
      </c>
      <c r="M1146" t="s">
        <v>836</v>
      </c>
      <c r="N1146" t="s">
        <v>215</v>
      </c>
      <c r="O1146" s="57">
        <v>46297.661226851851</v>
      </c>
      <c r="P1146" s="57">
        <v>46301.441435185188</v>
      </c>
      <c r="Q1146">
        <v>69403286</v>
      </c>
      <c r="S1146">
        <v>152302238362</v>
      </c>
      <c r="T1146" t="s">
        <v>2099</v>
      </c>
      <c r="U1146" t="s">
        <v>2104</v>
      </c>
      <c r="V1146" t="s">
        <v>2105</v>
      </c>
      <c r="Z1146">
        <v>112.727108001708</v>
      </c>
      <c r="AA1146">
        <v>-7.3756288204415803</v>
      </c>
      <c r="AB1146" t="s">
        <v>2106</v>
      </c>
      <c r="AC1146" t="s">
        <v>229</v>
      </c>
      <c r="AL1146" t="s">
        <v>217</v>
      </c>
      <c r="AM1146" t="s">
        <v>2103</v>
      </c>
      <c r="AN1146" t="s">
        <v>6</v>
      </c>
      <c r="AO1146" s="57">
        <v>46063.663495370369</v>
      </c>
      <c r="AP1146" s="57">
        <v>46299.333333333336</v>
      </c>
      <c r="AQ1146" t="s">
        <v>838</v>
      </c>
      <c r="AR1146" t="s">
        <v>14</v>
      </c>
      <c r="AS1146" t="s">
        <v>816</v>
      </c>
      <c r="AT1146" t="s">
        <v>230</v>
      </c>
      <c r="AV1146" t="s">
        <v>837</v>
      </c>
      <c r="AW1146" t="s">
        <v>541</v>
      </c>
      <c r="AX1146" t="s">
        <v>222</v>
      </c>
      <c r="BA1146" s="57">
        <v>46299.333333333336</v>
      </c>
      <c r="BB1146" t="s">
        <v>2103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SURABAYA SELATAN</v>
      </c>
    </row>
    <row r="1147" spans="1:61">
      <c r="A1147">
        <v>1146</v>
      </c>
      <c r="B1147">
        <v>1002620404</v>
      </c>
      <c r="C1147">
        <v>3</v>
      </c>
      <c r="D1147" t="s">
        <v>55</v>
      </c>
      <c r="E1147">
        <v>5</v>
      </c>
      <c r="F1147" t="s">
        <v>305</v>
      </c>
      <c r="G1147" t="s">
        <v>124</v>
      </c>
      <c r="H1147" t="s">
        <v>385</v>
      </c>
      <c r="I1147" t="s">
        <v>212</v>
      </c>
      <c r="J1147" t="s">
        <v>213</v>
      </c>
      <c r="K1147" t="s">
        <v>149</v>
      </c>
      <c r="M1147" t="s">
        <v>836</v>
      </c>
      <c r="N1147" t="s">
        <v>215</v>
      </c>
      <c r="O1147" s="57">
        <v>46297.676782407405</v>
      </c>
      <c r="P1147" s="57">
        <v>46300.576516203706</v>
      </c>
      <c r="Q1147">
        <v>69403281</v>
      </c>
      <c r="S1147">
        <v>152302238363</v>
      </c>
      <c r="T1147" t="s">
        <v>2099</v>
      </c>
      <c r="U1147" t="s">
        <v>2100</v>
      </c>
      <c r="V1147" t="s">
        <v>2101</v>
      </c>
      <c r="Z1147">
        <v>112.727266741275</v>
      </c>
      <c r="AA1147">
        <v>-7.3755729601013602</v>
      </c>
      <c r="AB1147" t="s">
        <v>2102</v>
      </c>
      <c r="AC1147" t="s">
        <v>229</v>
      </c>
      <c r="AL1147" t="s">
        <v>217</v>
      </c>
      <c r="AM1147" t="s">
        <v>2103</v>
      </c>
      <c r="AN1147" t="s">
        <v>6</v>
      </c>
      <c r="AO1147" s="57">
        <v>46063.684548611112</v>
      </c>
      <c r="AP1147" s="57">
        <v>46299.333333333336</v>
      </c>
      <c r="AQ1147" t="s">
        <v>838</v>
      </c>
      <c r="AR1147" t="s">
        <v>14</v>
      </c>
      <c r="AS1147" t="s">
        <v>816</v>
      </c>
      <c r="AT1147" t="s">
        <v>230</v>
      </c>
      <c r="AV1147" t="s">
        <v>837</v>
      </c>
      <c r="AW1147" t="s">
        <v>539</v>
      </c>
      <c r="AX1147" t="s">
        <v>222</v>
      </c>
      <c r="BA1147" s="57">
        <v>46299.333333333336</v>
      </c>
      <c r="BB1147" t="s">
        <v>2103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SURABAYA SELATAN</v>
      </c>
    </row>
    <row r="1148" spans="1:61">
      <c r="A1148">
        <v>1147</v>
      </c>
      <c r="B1148">
        <v>1002630631</v>
      </c>
      <c r="C1148">
        <v>3</v>
      </c>
      <c r="D1148" t="s">
        <v>55</v>
      </c>
      <c r="E1148">
        <v>5</v>
      </c>
      <c r="F1148" t="s">
        <v>305</v>
      </c>
      <c r="G1148" t="s">
        <v>124</v>
      </c>
      <c r="H1148" t="s">
        <v>385</v>
      </c>
      <c r="I1148" t="s">
        <v>212</v>
      </c>
      <c r="J1148" t="s">
        <v>213</v>
      </c>
      <c r="K1148" t="s">
        <v>149</v>
      </c>
      <c r="M1148" t="s">
        <v>836</v>
      </c>
      <c r="N1148" t="s">
        <v>215</v>
      </c>
      <c r="O1148" s="57">
        <v>46305.377303240741</v>
      </c>
      <c r="P1148" s="57">
        <v>46309.385740740741</v>
      </c>
      <c r="Q1148">
        <v>69407717</v>
      </c>
      <c r="S1148">
        <v>152302238470</v>
      </c>
      <c r="T1148" t="s">
        <v>5374</v>
      </c>
      <c r="U1148" t="s">
        <v>5375</v>
      </c>
      <c r="V1148" t="s">
        <v>5376</v>
      </c>
      <c r="Z1148">
        <v>112.72472930000001</v>
      </c>
      <c r="AA1148">
        <v>-7.3508505</v>
      </c>
      <c r="AB1148" t="s">
        <v>5377</v>
      </c>
      <c r="AC1148" t="s">
        <v>229</v>
      </c>
      <c r="AL1148" t="s">
        <v>217</v>
      </c>
      <c r="AM1148" t="s">
        <v>5378</v>
      </c>
      <c r="AN1148" t="s">
        <v>6</v>
      </c>
      <c r="AO1148" s="57">
        <v>46305.402870370373</v>
      </c>
      <c r="AP1148" s="57">
        <v>46307.333333333336</v>
      </c>
      <c r="AQ1148" t="s">
        <v>841</v>
      </c>
      <c r="AR1148" t="s">
        <v>14</v>
      </c>
      <c r="AS1148" t="s">
        <v>816</v>
      </c>
      <c r="AT1148" t="s">
        <v>230</v>
      </c>
      <c r="AV1148" t="s">
        <v>837</v>
      </c>
      <c r="AW1148" t="s">
        <v>539</v>
      </c>
      <c r="AX1148" t="s">
        <v>222</v>
      </c>
      <c r="BA1148" s="57">
        <v>46307.333333333336</v>
      </c>
      <c r="BB1148" t="s">
        <v>5378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SURABAYA SELATAN</v>
      </c>
    </row>
    <row r="1149" spans="1:61">
      <c r="A1149">
        <v>1148</v>
      </c>
      <c r="B1149">
        <v>1002624432</v>
      </c>
      <c r="C1149">
        <v>3</v>
      </c>
      <c r="D1149" t="s">
        <v>55</v>
      </c>
      <c r="E1149">
        <v>5</v>
      </c>
      <c r="F1149" t="s">
        <v>305</v>
      </c>
      <c r="G1149" t="s">
        <v>124</v>
      </c>
      <c r="H1149" t="s">
        <v>385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46301.578935185185</v>
      </c>
      <c r="P1149" s="57">
        <v>46302.633414351854</v>
      </c>
      <c r="Q1149">
        <v>69405085</v>
      </c>
      <c r="S1149">
        <v>152302238421</v>
      </c>
      <c r="T1149" t="s">
        <v>3438</v>
      </c>
      <c r="U1149" t="s">
        <v>3439</v>
      </c>
      <c r="V1149" t="s">
        <v>3440</v>
      </c>
      <c r="Z1149">
        <v>112.7065977</v>
      </c>
      <c r="AA1149">
        <v>-7.3758572999999998</v>
      </c>
      <c r="AB1149" t="s">
        <v>3441</v>
      </c>
      <c r="AC1149" t="s">
        <v>216</v>
      </c>
      <c r="AL1149" t="s">
        <v>217</v>
      </c>
      <c r="AM1149" t="s">
        <v>3442</v>
      </c>
      <c r="AN1149" t="s">
        <v>6</v>
      </c>
      <c r="AO1149" s="57">
        <v>46183.601145833331</v>
      </c>
      <c r="AP1149" s="57">
        <v>46302.458333333336</v>
      </c>
      <c r="AR1149" t="s">
        <v>218</v>
      </c>
      <c r="AS1149" t="s">
        <v>816</v>
      </c>
      <c r="AT1149" t="s">
        <v>342</v>
      </c>
      <c r="AU1149">
        <v>20261007</v>
      </c>
      <c r="AV1149" t="s">
        <v>221</v>
      </c>
      <c r="AW1149" t="s">
        <v>2324</v>
      </c>
      <c r="AX1149" t="s">
        <v>222</v>
      </c>
      <c r="BA1149" s="57">
        <v>46302.458333333336</v>
      </c>
      <c r="BB1149" t="s">
        <v>3442</v>
      </c>
      <c r="BC1149">
        <v>2026</v>
      </c>
      <c r="BD1149">
        <v>10</v>
      </c>
      <c r="BE1149">
        <v>7</v>
      </c>
      <c r="BF1149" s="6">
        <f t="shared" si="51"/>
        <v>46302</v>
      </c>
      <c r="BG1149">
        <f t="shared" si="52"/>
        <v>-0.45833333333575865</v>
      </c>
      <c r="BH1149" t="str">
        <f t="shared" si="53"/>
        <v>COMPLY</v>
      </c>
      <c r="BI1149" t="str">
        <f>VLOOKUP(H1149,Sheet2!$A$1:$B$270,2,FALSE)</f>
        <v>SURABAYA SELATAN</v>
      </c>
    </row>
    <row r="1150" spans="1:61">
      <c r="A1150">
        <v>1149</v>
      </c>
      <c r="B1150">
        <v>1002634816</v>
      </c>
      <c r="C1150">
        <v>3</v>
      </c>
      <c r="D1150" t="s">
        <v>55</v>
      </c>
      <c r="E1150">
        <v>5</v>
      </c>
      <c r="F1150" t="s">
        <v>305</v>
      </c>
      <c r="G1150" t="s">
        <v>124</v>
      </c>
      <c r="H1150" t="s">
        <v>385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46308.499062499999</v>
      </c>
      <c r="P1150" s="57">
        <v>46309.69494212963</v>
      </c>
      <c r="Q1150">
        <v>69409291</v>
      </c>
      <c r="S1150">
        <v>152302238514</v>
      </c>
      <c r="T1150" t="s">
        <v>6206</v>
      </c>
      <c r="U1150" t="s">
        <v>6207</v>
      </c>
      <c r="V1150" t="s">
        <v>6208</v>
      </c>
      <c r="Z1150">
        <v>112.7202343</v>
      </c>
      <c r="AA1150">
        <v>-7.3562684999999997</v>
      </c>
      <c r="AB1150" t="s">
        <v>6209</v>
      </c>
      <c r="AC1150" t="s">
        <v>235</v>
      </c>
      <c r="AL1150" t="s">
        <v>217</v>
      </c>
      <c r="AM1150" t="s">
        <v>5885</v>
      </c>
      <c r="AN1150" t="s">
        <v>6</v>
      </c>
      <c r="AO1150" t="s">
        <v>5759</v>
      </c>
      <c r="AP1150" s="57">
        <v>46309.458333333336</v>
      </c>
      <c r="AR1150" t="s">
        <v>218</v>
      </c>
      <c r="AS1150" t="s">
        <v>816</v>
      </c>
      <c r="AT1150" t="s">
        <v>230</v>
      </c>
      <c r="AU1150">
        <v>20261014</v>
      </c>
      <c r="AV1150" t="s">
        <v>221</v>
      </c>
      <c r="AW1150" t="s">
        <v>876</v>
      </c>
      <c r="AX1150" t="s">
        <v>222</v>
      </c>
      <c r="BA1150" s="57">
        <v>46309.458333333336</v>
      </c>
      <c r="BB1150" t="s">
        <v>5885</v>
      </c>
      <c r="BC1150">
        <v>2026</v>
      </c>
      <c r="BD1150">
        <v>10</v>
      </c>
      <c r="BE1150">
        <v>14</v>
      </c>
      <c r="BF1150" s="6">
        <f t="shared" si="51"/>
        <v>46309</v>
      </c>
      <c r="BG1150">
        <f t="shared" si="52"/>
        <v>-0.45833333333575865</v>
      </c>
      <c r="BH1150" t="str">
        <f t="shared" si="53"/>
        <v>COMPLY</v>
      </c>
      <c r="BI1150" t="str">
        <f>VLOOKUP(H1150,Sheet2!$A$1:$B$270,2,FALSE)</f>
        <v>SURABAYA SELATAN</v>
      </c>
    </row>
    <row r="1151" spans="1:61">
      <c r="A1151">
        <v>1150</v>
      </c>
      <c r="B1151">
        <v>1002633079</v>
      </c>
      <c r="C1151">
        <v>3</v>
      </c>
      <c r="D1151" t="s">
        <v>55</v>
      </c>
      <c r="E1151">
        <v>5</v>
      </c>
      <c r="F1151" t="s">
        <v>305</v>
      </c>
      <c r="G1151" t="s">
        <v>124</v>
      </c>
      <c r="H1151" t="s">
        <v>385</v>
      </c>
      <c r="I1151" t="s">
        <v>212</v>
      </c>
      <c r="J1151" t="s">
        <v>213</v>
      </c>
      <c r="K1151" t="s">
        <v>149</v>
      </c>
      <c r="M1151" t="s">
        <v>1625</v>
      </c>
      <c r="N1151" t="s">
        <v>215</v>
      </c>
      <c r="O1151" s="57">
        <v>46307.589699074073</v>
      </c>
      <c r="P1151" s="57">
        <v>46311.58556712963</v>
      </c>
      <c r="Q1151">
        <v>69408686</v>
      </c>
      <c r="S1151">
        <v>152302238502</v>
      </c>
      <c r="T1151" t="s">
        <v>6203</v>
      </c>
      <c r="U1151" t="s">
        <v>6204</v>
      </c>
      <c r="Z1151">
        <v>112.72916789999999</v>
      </c>
      <c r="AA1151">
        <v>-7.3851940000000003</v>
      </c>
      <c r="AB1151" t="s">
        <v>6205</v>
      </c>
      <c r="AC1151" t="s">
        <v>229</v>
      </c>
      <c r="AO1151" s="57">
        <v>46366.590462962966</v>
      </c>
      <c r="AR1151" t="s">
        <v>1630</v>
      </c>
      <c r="AS1151" t="s">
        <v>816</v>
      </c>
      <c r="AT1151" t="s">
        <v>230</v>
      </c>
      <c r="AV1151" t="s">
        <v>4115</v>
      </c>
      <c r="AW1151" t="s">
        <v>540</v>
      </c>
      <c r="AX1151" t="s">
        <v>222</v>
      </c>
      <c r="AZ1151" t="s">
        <v>4115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str">
        <f>VLOOKUP(H1151,Sheet2!$A$1:$B$270,2,FALSE)</f>
        <v>SURABAYA SELATAN</v>
      </c>
    </row>
    <row r="1152" spans="1:61">
      <c r="A1152">
        <v>1151</v>
      </c>
      <c r="B1152">
        <v>1002625909</v>
      </c>
      <c r="C1152">
        <v>3</v>
      </c>
      <c r="D1152" t="s">
        <v>55</v>
      </c>
      <c r="E1152">
        <v>5</v>
      </c>
      <c r="F1152" t="s">
        <v>305</v>
      </c>
      <c r="G1152" t="s">
        <v>124</v>
      </c>
      <c r="H1152" t="s">
        <v>326</v>
      </c>
      <c r="I1152" t="s">
        <v>212</v>
      </c>
      <c r="J1152" t="s">
        <v>213</v>
      </c>
      <c r="K1152" t="s">
        <v>149</v>
      </c>
      <c r="L1152" t="s">
        <v>214</v>
      </c>
      <c r="M1152" t="s">
        <v>1400</v>
      </c>
      <c r="N1152" t="s">
        <v>215</v>
      </c>
      <c r="O1152" s="57">
        <v>46302.49832175926</v>
      </c>
      <c r="P1152" s="57">
        <v>46304.612175925926</v>
      </c>
      <c r="Q1152">
        <v>69405736</v>
      </c>
      <c r="S1152">
        <v>152305231457</v>
      </c>
      <c r="T1152" t="s">
        <v>4139</v>
      </c>
      <c r="U1152" t="s">
        <v>4140</v>
      </c>
      <c r="V1152" t="s">
        <v>4141</v>
      </c>
      <c r="Z1152">
        <v>112.75760200000001</v>
      </c>
      <c r="AA1152">
        <v>-7.3841460000000003</v>
      </c>
      <c r="AB1152" t="s">
        <v>4142</v>
      </c>
      <c r="AC1152" t="s">
        <v>235</v>
      </c>
      <c r="AL1152" t="s">
        <v>217</v>
      </c>
      <c r="AM1152" t="s">
        <v>3697</v>
      </c>
      <c r="AN1152" t="s">
        <v>6</v>
      </c>
      <c r="AO1152" s="57">
        <v>46213.507164351853</v>
      </c>
      <c r="AP1152" s="57">
        <v>46303.333333333336</v>
      </c>
      <c r="AQ1152" t="s">
        <v>841</v>
      </c>
      <c r="AR1152" t="s">
        <v>14</v>
      </c>
      <c r="AS1152" t="s">
        <v>843</v>
      </c>
      <c r="AT1152" t="s">
        <v>230</v>
      </c>
      <c r="AV1152" t="s">
        <v>5382</v>
      </c>
      <c r="AW1152" t="s">
        <v>878</v>
      </c>
      <c r="AX1152" t="s">
        <v>222</v>
      </c>
      <c r="BA1152" s="57">
        <v>46303.333333333336</v>
      </c>
      <c r="BB1152" t="s">
        <v>3697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SURABAYA SELATAN</v>
      </c>
    </row>
    <row r="1153" spans="1:61">
      <c r="A1153">
        <v>1152</v>
      </c>
      <c r="B1153">
        <v>1002635882</v>
      </c>
      <c r="C1153">
        <v>3</v>
      </c>
      <c r="D1153" t="s">
        <v>55</v>
      </c>
      <c r="E1153">
        <v>5</v>
      </c>
      <c r="F1153" t="s">
        <v>305</v>
      </c>
      <c r="G1153" t="s">
        <v>124</v>
      </c>
      <c r="H1153" t="s">
        <v>326</v>
      </c>
      <c r="I1153" t="s">
        <v>212</v>
      </c>
      <c r="J1153" t="s">
        <v>213</v>
      </c>
      <c r="K1153" t="s">
        <v>149</v>
      </c>
      <c r="L1153" t="s">
        <v>214</v>
      </c>
      <c r="M1153" t="s">
        <v>1400</v>
      </c>
      <c r="N1153" t="s">
        <v>215</v>
      </c>
      <c r="O1153" s="57">
        <v>46308.806006944447</v>
      </c>
      <c r="P1153" s="57">
        <v>46311.438599537039</v>
      </c>
      <c r="Q1153">
        <v>69409695</v>
      </c>
      <c r="S1153">
        <v>152305231193</v>
      </c>
      <c r="T1153" t="s">
        <v>6726</v>
      </c>
      <c r="U1153" t="s">
        <v>6727</v>
      </c>
      <c r="V1153" t="s">
        <v>6728</v>
      </c>
      <c r="Z1153">
        <v>112.77042</v>
      </c>
      <c r="AA1153">
        <v>-7.3820860000000001</v>
      </c>
      <c r="AB1153" t="s">
        <v>6729</v>
      </c>
      <c r="AC1153" t="s">
        <v>235</v>
      </c>
      <c r="AL1153" t="s">
        <v>217</v>
      </c>
      <c r="AM1153" t="s">
        <v>6730</v>
      </c>
      <c r="AN1153" t="s">
        <v>6</v>
      </c>
      <c r="AO1153" t="s">
        <v>6731</v>
      </c>
      <c r="AP1153" s="57">
        <v>46310.333333333336</v>
      </c>
      <c r="AQ1153" t="s">
        <v>841</v>
      </c>
      <c r="AR1153" t="s">
        <v>14</v>
      </c>
      <c r="AS1153" t="s">
        <v>843</v>
      </c>
      <c r="AT1153" t="s">
        <v>230</v>
      </c>
      <c r="AV1153" t="s">
        <v>8801</v>
      </c>
      <c r="AW1153" t="s">
        <v>877</v>
      </c>
      <c r="AX1153" t="s">
        <v>222</v>
      </c>
      <c r="BA1153" s="57">
        <v>46310.333333333336</v>
      </c>
      <c r="BB1153" t="s">
        <v>6730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str">
        <f>VLOOKUP(H1153,Sheet2!$A$1:$B$270,2,FALSE)</f>
        <v>SURABAYA SELATAN</v>
      </c>
    </row>
    <row r="1154" spans="1:61">
      <c r="A1154">
        <v>1153</v>
      </c>
      <c r="B1154">
        <v>1002630512</v>
      </c>
      <c r="C1154">
        <v>3</v>
      </c>
      <c r="D1154" t="s">
        <v>55</v>
      </c>
      <c r="E1154">
        <v>5</v>
      </c>
      <c r="F1154" t="s">
        <v>305</v>
      </c>
      <c r="G1154" t="s">
        <v>124</v>
      </c>
      <c r="H1154" t="s">
        <v>326</v>
      </c>
      <c r="I1154" t="s">
        <v>212</v>
      </c>
      <c r="J1154" t="s">
        <v>213</v>
      </c>
      <c r="K1154" t="s">
        <v>149</v>
      </c>
      <c r="L1154" t="s">
        <v>214</v>
      </c>
      <c r="M1154" t="s">
        <v>836</v>
      </c>
      <c r="N1154" t="s">
        <v>215</v>
      </c>
      <c r="O1154" s="57">
        <v>46304.751828703702</v>
      </c>
      <c r="P1154" s="57">
        <v>46309.37703703704</v>
      </c>
      <c r="Q1154">
        <v>69407643</v>
      </c>
      <c r="S1154">
        <v>152305231482</v>
      </c>
      <c r="T1154" t="s">
        <v>5383</v>
      </c>
      <c r="U1154" t="s">
        <v>4140</v>
      </c>
      <c r="V1154" t="s">
        <v>5384</v>
      </c>
      <c r="Z1154">
        <v>112.75760200000001</v>
      </c>
      <c r="AA1154">
        <v>-7.3841460000000003</v>
      </c>
      <c r="AB1154" t="s">
        <v>5385</v>
      </c>
      <c r="AC1154" t="s">
        <v>235</v>
      </c>
      <c r="AL1154" t="s">
        <v>217</v>
      </c>
      <c r="AM1154" t="s">
        <v>5386</v>
      </c>
      <c r="AN1154" t="s">
        <v>6</v>
      </c>
      <c r="AO1154" s="57">
        <v>46275.757592592592</v>
      </c>
      <c r="AP1154" s="57">
        <v>46305.625</v>
      </c>
      <c r="AQ1154" t="s">
        <v>841</v>
      </c>
      <c r="AR1154" t="s">
        <v>14</v>
      </c>
      <c r="AS1154" t="s">
        <v>843</v>
      </c>
      <c r="AT1154" t="s">
        <v>230</v>
      </c>
      <c r="AV1154" t="s">
        <v>837</v>
      </c>
      <c r="AW1154" t="s">
        <v>878</v>
      </c>
      <c r="AX1154" t="s">
        <v>222</v>
      </c>
      <c r="BA1154" s="57">
        <v>46305.625</v>
      </c>
      <c r="BB1154" t="s">
        <v>5386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str">
        <f>VLOOKUP(H1154,Sheet2!$A$1:$B$270,2,FALSE)</f>
        <v>SURABAYA SELATAN</v>
      </c>
    </row>
    <row r="1155" spans="1:61">
      <c r="A1155">
        <v>1154</v>
      </c>
      <c r="B1155">
        <v>1002639673</v>
      </c>
      <c r="C1155">
        <v>3</v>
      </c>
      <c r="D1155" t="s">
        <v>55</v>
      </c>
      <c r="E1155">
        <v>5</v>
      </c>
      <c r="F1155" t="s">
        <v>305</v>
      </c>
      <c r="G1155" t="s">
        <v>124</v>
      </c>
      <c r="H1155" t="s">
        <v>326</v>
      </c>
      <c r="I1155" t="s">
        <v>212</v>
      </c>
      <c r="J1155" t="s">
        <v>213</v>
      </c>
      <c r="K1155" t="s">
        <v>149</v>
      </c>
      <c r="L1155" t="s">
        <v>214</v>
      </c>
      <c r="M1155" t="s">
        <v>836</v>
      </c>
      <c r="N1155" t="s">
        <v>215</v>
      </c>
      <c r="O1155" s="57">
        <v>46311.426099537035</v>
      </c>
      <c r="P1155" s="57">
        <v>46314.376840277779</v>
      </c>
      <c r="Q1155">
        <v>69411246</v>
      </c>
      <c r="S1155">
        <v>152305231532</v>
      </c>
      <c r="T1155" t="s">
        <v>8802</v>
      </c>
      <c r="U1155" t="s">
        <v>8798</v>
      </c>
      <c r="V1155" t="s">
        <v>8803</v>
      </c>
      <c r="Z1155">
        <v>112.75943359999999</v>
      </c>
      <c r="AA1155">
        <v>-7.3534440999999999</v>
      </c>
      <c r="AB1155" t="s">
        <v>8804</v>
      </c>
      <c r="AC1155" t="s">
        <v>216</v>
      </c>
      <c r="AL1155" t="s">
        <v>217</v>
      </c>
      <c r="AM1155" t="s">
        <v>7632</v>
      </c>
      <c r="AN1155" t="s">
        <v>6</v>
      </c>
      <c r="AO1155" t="s">
        <v>8209</v>
      </c>
      <c r="AP1155" s="57">
        <v>46312.333333333336</v>
      </c>
      <c r="AQ1155" t="s">
        <v>841</v>
      </c>
      <c r="AR1155" t="s">
        <v>14</v>
      </c>
      <c r="AS1155" t="s">
        <v>843</v>
      </c>
      <c r="AT1155" t="s">
        <v>230</v>
      </c>
      <c r="AV1155" t="s">
        <v>837</v>
      </c>
      <c r="AW1155" t="s">
        <v>875</v>
      </c>
      <c r="AX1155" t="s">
        <v>222</v>
      </c>
      <c r="BA1155" s="57">
        <v>46312.333333333336</v>
      </c>
      <c r="BB1155" t="s">
        <v>7632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str">
        <f>VLOOKUP(H1155,Sheet2!$A$1:$B$270,2,FALSE)</f>
        <v>SURABAYA SELATAN</v>
      </c>
    </row>
    <row r="1156" spans="1:61">
      <c r="A1156">
        <v>1155</v>
      </c>
      <c r="B1156">
        <v>1002617383</v>
      </c>
      <c r="C1156">
        <v>3</v>
      </c>
      <c r="D1156" t="s">
        <v>55</v>
      </c>
      <c r="E1156">
        <v>5</v>
      </c>
      <c r="F1156" t="s">
        <v>305</v>
      </c>
      <c r="G1156" t="s">
        <v>124</v>
      </c>
      <c r="H1156" t="s">
        <v>326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46296.441435185188</v>
      </c>
      <c r="P1156" s="57">
        <v>46301.620254629626</v>
      </c>
      <c r="Q1156">
        <v>69402176</v>
      </c>
      <c r="S1156">
        <v>152305231385</v>
      </c>
      <c r="T1156" t="s">
        <v>1190</v>
      </c>
      <c r="U1156" t="s">
        <v>1191</v>
      </c>
      <c r="V1156" t="s">
        <v>1192</v>
      </c>
      <c r="Z1156">
        <v>112.78666440000001</v>
      </c>
      <c r="AA1156">
        <v>-7.3539735999999998</v>
      </c>
      <c r="AB1156" t="s">
        <v>1193</v>
      </c>
      <c r="AC1156" t="s">
        <v>216</v>
      </c>
      <c r="AL1156" t="s">
        <v>217</v>
      </c>
      <c r="AM1156" t="s">
        <v>1118</v>
      </c>
      <c r="AN1156" t="s">
        <v>6</v>
      </c>
      <c r="AO1156" s="57">
        <v>46032.444687499999</v>
      </c>
      <c r="AP1156" s="57">
        <v>46297.333333333336</v>
      </c>
      <c r="AQ1156" t="s">
        <v>841</v>
      </c>
      <c r="AR1156" t="s">
        <v>218</v>
      </c>
      <c r="AS1156" t="s">
        <v>843</v>
      </c>
      <c r="AT1156" t="s">
        <v>230</v>
      </c>
      <c r="AU1156">
        <v>20261006</v>
      </c>
      <c r="AV1156" t="s">
        <v>221</v>
      </c>
      <c r="AW1156" t="s">
        <v>879</v>
      </c>
      <c r="AX1156" t="s">
        <v>222</v>
      </c>
      <c r="BA1156" s="57">
        <v>46297.333333333336</v>
      </c>
      <c r="BB1156" t="s">
        <v>1118</v>
      </c>
      <c r="BC1156">
        <v>2026</v>
      </c>
      <c r="BD1156">
        <v>10</v>
      </c>
      <c r="BE1156">
        <v>6</v>
      </c>
      <c r="BF1156" s="6">
        <f t="shared" si="54"/>
        <v>46301</v>
      </c>
      <c r="BG1156">
        <f t="shared" si="55"/>
        <v>3.6666666666642413</v>
      </c>
      <c r="BH1156" t="str">
        <f t="shared" si="56"/>
        <v>NOT COMPLY</v>
      </c>
      <c r="BI1156" t="str">
        <f>VLOOKUP(H1156,Sheet2!$A$1:$B$270,2,FALSE)</f>
        <v>SURABAYA SELATAN</v>
      </c>
    </row>
    <row r="1157" spans="1:61">
      <c r="A1157">
        <v>1156</v>
      </c>
      <c r="B1157">
        <v>1002617708</v>
      </c>
      <c r="C1157">
        <v>3</v>
      </c>
      <c r="D1157" t="s">
        <v>55</v>
      </c>
      <c r="E1157">
        <v>5</v>
      </c>
      <c r="F1157" t="s">
        <v>305</v>
      </c>
      <c r="G1157" t="s">
        <v>124</v>
      </c>
      <c r="H1157" t="s">
        <v>326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46296.511134259257</v>
      </c>
      <c r="P1157" s="57">
        <v>46296.723958333336</v>
      </c>
      <c r="Q1157">
        <v>69401010</v>
      </c>
      <c r="S1157">
        <v>152305231383</v>
      </c>
      <c r="T1157" t="s">
        <v>924</v>
      </c>
      <c r="U1157" t="s">
        <v>1194</v>
      </c>
      <c r="V1157" t="s">
        <v>1195</v>
      </c>
      <c r="Z1157">
        <v>112.7634</v>
      </c>
      <c r="AA1157">
        <v>-7.3680000000000003</v>
      </c>
      <c r="AB1157" t="s">
        <v>925</v>
      </c>
      <c r="AC1157" t="s">
        <v>216</v>
      </c>
      <c r="AL1157" t="s">
        <v>217</v>
      </c>
      <c r="AM1157" t="s">
        <v>1196</v>
      </c>
      <c r="AN1157" t="s">
        <v>6</v>
      </c>
      <c r="AO1157" s="57">
        <v>46032.517557870371</v>
      </c>
      <c r="AR1157" t="s">
        <v>218</v>
      </c>
      <c r="AS1157" t="s">
        <v>843</v>
      </c>
      <c r="AT1157" t="s">
        <v>342</v>
      </c>
      <c r="AU1157">
        <v>20261001</v>
      </c>
      <c r="AV1157" t="s">
        <v>221</v>
      </c>
      <c r="AW1157" t="s">
        <v>540</v>
      </c>
      <c r="AX1157" t="s">
        <v>222</v>
      </c>
      <c r="BA1157" s="57">
        <v>46296.291666666664</v>
      </c>
      <c r="BB1157" t="s">
        <v>1196</v>
      </c>
      <c r="BC1157">
        <v>2026</v>
      </c>
      <c r="BD1157">
        <v>10</v>
      </c>
      <c r="BE1157">
        <v>1</v>
      </c>
      <c r="BF1157" s="6">
        <f t="shared" si="54"/>
        <v>46296</v>
      </c>
      <c r="BG1157">
        <f t="shared" si="55"/>
        <v>-0.29166666666424135</v>
      </c>
      <c r="BH1157" t="str">
        <f t="shared" si="56"/>
        <v>COMPLY</v>
      </c>
      <c r="BI1157" t="str">
        <f>VLOOKUP(H1157,Sheet2!$A$1:$B$270,2,FALSE)</f>
        <v>SURABAYA SELATAN</v>
      </c>
    </row>
    <row r="1158" spans="1:61">
      <c r="A1158">
        <v>1157</v>
      </c>
      <c r="B1158">
        <v>1002623807</v>
      </c>
      <c r="C1158">
        <v>3</v>
      </c>
      <c r="D1158" t="s">
        <v>55</v>
      </c>
      <c r="E1158">
        <v>5</v>
      </c>
      <c r="F1158" t="s">
        <v>305</v>
      </c>
      <c r="G1158" t="s">
        <v>124</v>
      </c>
      <c r="H1158" t="s">
        <v>326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46301.43310185185</v>
      </c>
      <c r="P1158" s="57">
        <v>46302.815613425926</v>
      </c>
      <c r="Q1158">
        <v>69404783</v>
      </c>
      <c r="S1158">
        <v>152305231446</v>
      </c>
      <c r="T1158" t="s">
        <v>3443</v>
      </c>
      <c r="U1158" t="s">
        <v>3444</v>
      </c>
      <c r="V1158" t="s">
        <v>3445</v>
      </c>
      <c r="Z1158">
        <v>112.7627882</v>
      </c>
      <c r="AA1158">
        <v>-7.3788168999999897</v>
      </c>
      <c r="AB1158" t="s">
        <v>3446</v>
      </c>
      <c r="AC1158" t="s">
        <v>235</v>
      </c>
      <c r="AL1158" t="s">
        <v>217</v>
      </c>
      <c r="AM1158" t="s">
        <v>3447</v>
      </c>
      <c r="AN1158" t="s">
        <v>6</v>
      </c>
      <c r="AO1158" s="57">
        <v>46183.433946759258</v>
      </c>
      <c r="AP1158" s="57">
        <v>46302.333333333336</v>
      </c>
      <c r="AR1158" t="s">
        <v>218</v>
      </c>
      <c r="AS1158" t="s">
        <v>843</v>
      </c>
      <c r="AT1158" t="s">
        <v>220</v>
      </c>
      <c r="AU1158">
        <v>20261007</v>
      </c>
      <c r="AV1158" t="s">
        <v>221</v>
      </c>
      <c r="AW1158" t="s">
        <v>3448</v>
      </c>
      <c r="AX1158" t="s">
        <v>222</v>
      </c>
      <c r="BA1158" s="57">
        <v>46302.333333333336</v>
      </c>
      <c r="BB1158" t="s">
        <v>3447</v>
      </c>
      <c r="BC1158">
        <v>2026</v>
      </c>
      <c r="BD1158">
        <v>10</v>
      </c>
      <c r="BE1158">
        <v>7</v>
      </c>
      <c r="BF1158" s="6">
        <f t="shared" si="54"/>
        <v>46302</v>
      </c>
      <c r="BG1158">
        <f t="shared" si="55"/>
        <v>-0.33333333333575865</v>
      </c>
      <c r="BH1158" t="str">
        <f t="shared" si="56"/>
        <v>COMPLY</v>
      </c>
      <c r="BI1158" t="str">
        <f>VLOOKUP(H1158,Sheet2!$A$1:$B$270,2,FALSE)</f>
        <v>SURABAYA SELATAN</v>
      </c>
    </row>
    <row r="1159" spans="1:61">
      <c r="A1159">
        <v>1158</v>
      </c>
      <c r="B1159">
        <v>1002626947</v>
      </c>
      <c r="C1159">
        <v>3</v>
      </c>
      <c r="D1159" t="s">
        <v>55</v>
      </c>
      <c r="E1159">
        <v>5</v>
      </c>
      <c r="F1159" t="s">
        <v>305</v>
      </c>
      <c r="G1159" t="s">
        <v>124</v>
      </c>
      <c r="H1159" t="s">
        <v>326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46302.815740740742</v>
      </c>
      <c r="P1159" s="57">
        <v>46305.481516203705</v>
      </c>
      <c r="Q1159">
        <v>69406173</v>
      </c>
      <c r="S1159">
        <v>152305231464</v>
      </c>
      <c r="T1159" t="s">
        <v>4143</v>
      </c>
      <c r="U1159" t="s">
        <v>4144</v>
      </c>
      <c r="V1159" t="s">
        <v>4145</v>
      </c>
      <c r="Z1159">
        <v>112.764503</v>
      </c>
      <c r="AA1159">
        <v>-7.3438768999999997</v>
      </c>
      <c r="AB1159" t="s">
        <v>4146</v>
      </c>
      <c r="AC1159" t="s">
        <v>235</v>
      </c>
      <c r="AL1159" t="s">
        <v>217</v>
      </c>
      <c r="AM1159" t="s">
        <v>4147</v>
      </c>
      <c r="AN1159" t="s">
        <v>6</v>
      </c>
      <c r="AO1159" s="57">
        <v>46213.819537037038</v>
      </c>
      <c r="AP1159" s="57">
        <v>46304.333333333336</v>
      </c>
      <c r="AQ1159" t="s">
        <v>841</v>
      </c>
      <c r="AR1159" t="s">
        <v>218</v>
      </c>
      <c r="AS1159" t="s">
        <v>843</v>
      </c>
      <c r="AT1159" t="s">
        <v>342</v>
      </c>
      <c r="AU1159">
        <v>20261010</v>
      </c>
      <c r="AV1159" t="s">
        <v>221</v>
      </c>
      <c r="AW1159" t="s">
        <v>821</v>
      </c>
      <c r="AX1159" t="s">
        <v>222</v>
      </c>
      <c r="BA1159" s="57">
        <v>46304.333333333336</v>
      </c>
      <c r="BB1159" t="s">
        <v>4147</v>
      </c>
      <c r="BC1159">
        <v>2026</v>
      </c>
      <c r="BD1159">
        <v>10</v>
      </c>
      <c r="BE1159">
        <v>10</v>
      </c>
      <c r="BF1159" s="6">
        <f t="shared" si="54"/>
        <v>46305</v>
      </c>
      <c r="BG1159">
        <f t="shared" si="55"/>
        <v>0.66666666666424135</v>
      </c>
      <c r="BH1159" t="str">
        <f t="shared" si="56"/>
        <v>COMPLY</v>
      </c>
      <c r="BI1159" t="str">
        <f>VLOOKUP(H1159,Sheet2!$A$1:$B$270,2,FALSE)</f>
        <v>SURABAYA SELATAN</v>
      </c>
    </row>
    <row r="1160" spans="1:61">
      <c r="A1160">
        <v>1159</v>
      </c>
      <c r="B1160">
        <v>1002625964</v>
      </c>
      <c r="C1160">
        <v>3</v>
      </c>
      <c r="D1160" t="s">
        <v>55</v>
      </c>
      <c r="E1160">
        <v>5</v>
      </c>
      <c r="F1160" t="s">
        <v>305</v>
      </c>
      <c r="G1160" t="s">
        <v>124</v>
      </c>
      <c r="H1160" t="s">
        <v>326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46302.515740740739</v>
      </c>
      <c r="P1160" s="57">
        <v>46304.774351851855</v>
      </c>
      <c r="Q1160">
        <v>69405785</v>
      </c>
      <c r="S1160">
        <v>152305231459</v>
      </c>
      <c r="T1160" t="s">
        <v>4148</v>
      </c>
      <c r="U1160" t="s">
        <v>4149</v>
      </c>
      <c r="V1160" t="s">
        <v>4150</v>
      </c>
      <c r="Z1160">
        <v>112.7626822</v>
      </c>
      <c r="AA1160">
        <v>-7.3471234000000001</v>
      </c>
      <c r="AB1160" t="s">
        <v>4151</v>
      </c>
      <c r="AC1160" t="s">
        <v>216</v>
      </c>
      <c r="AL1160" t="s">
        <v>217</v>
      </c>
      <c r="AM1160" t="s">
        <v>4152</v>
      </c>
      <c r="AN1160" t="s">
        <v>6</v>
      </c>
      <c r="AO1160" s="57">
        <v>46213.517812500002</v>
      </c>
      <c r="AP1160" s="57">
        <v>46303.458333333336</v>
      </c>
      <c r="AR1160" t="s">
        <v>218</v>
      </c>
      <c r="AS1160" t="s">
        <v>843</v>
      </c>
      <c r="AT1160" t="s">
        <v>342</v>
      </c>
      <c r="AU1160">
        <v>20261009</v>
      </c>
      <c r="AV1160" t="s">
        <v>221</v>
      </c>
      <c r="AW1160" t="s">
        <v>1699</v>
      </c>
      <c r="AX1160" t="s">
        <v>222</v>
      </c>
      <c r="BA1160" s="57">
        <v>46303.458333333336</v>
      </c>
      <c r="BB1160" t="s">
        <v>4152</v>
      </c>
      <c r="BC1160">
        <v>2026</v>
      </c>
      <c r="BD1160">
        <v>10</v>
      </c>
      <c r="BE1160">
        <v>9</v>
      </c>
      <c r="BF1160" s="6">
        <f t="shared" si="54"/>
        <v>46304</v>
      </c>
      <c r="BG1160">
        <f t="shared" si="55"/>
        <v>0.54166666666424135</v>
      </c>
      <c r="BH1160" t="str">
        <f t="shared" si="56"/>
        <v>COMPLY</v>
      </c>
      <c r="BI1160" t="str">
        <f>VLOOKUP(H1160,Sheet2!$A$1:$B$270,2,FALSE)</f>
        <v>SURABAYA SELATAN</v>
      </c>
    </row>
    <row r="1161" spans="1:61">
      <c r="A1161">
        <v>1160</v>
      </c>
      <c r="B1161">
        <v>1002629950</v>
      </c>
      <c r="C1161">
        <v>3</v>
      </c>
      <c r="D1161" t="s">
        <v>55</v>
      </c>
      <c r="E1161">
        <v>5</v>
      </c>
      <c r="F1161" t="s">
        <v>305</v>
      </c>
      <c r="G1161" t="s">
        <v>124</v>
      </c>
      <c r="H1161" t="s">
        <v>326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46304.612187500003</v>
      </c>
      <c r="P1161" s="57">
        <v>46304.699872685182</v>
      </c>
      <c r="Q1161">
        <v>69405736</v>
      </c>
      <c r="S1161">
        <v>152305231478</v>
      </c>
      <c r="T1161" t="s">
        <v>4139</v>
      </c>
      <c r="U1161" t="s">
        <v>5379</v>
      </c>
      <c r="V1161" t="s">
        <v>5380</v>
      </c>
      <c r="Z1161">
        <v>112.7576691</v>
      </c>
      <c r="AA1161">
        <v>-7.3826122999999901</v>
      </c>
      <c r="AB1161" t="s">
        <v>4142</v>
      </c>
      <c r="AC1161" t="s">
        <v>229</v>
      </c>
      <c r="AL1161" t="s">
        <v>217</v>
      </c>
      <c r="AM1161" t="s">
        <v>5381</v>
      </c>
      <c r="AN1161" t="s">
        <v>6</v>
      </c>
      <c r="AO1161" s="57">
        <v>46275.622025462966</v>
      </c>
      <c r="AR1161" t="s">
        <v>218</v>
      </c>
      <c r="AS1161" t="s">
        <v>843</v>
      </c>
      <c r="AT1161" t="s">
        <v>230</v>
      </c>
      <c r="AU1161">
        <v>20261009</v>
      </c>
      <c r="AV1161" t="s">
        <v>221</v>
      </c>
      <c r="AW1161" t="s">
        <v>540</v>
      </c>
      <c r="AX1161" t="s">
        <v>222</v>
      </c>
      <c r="BA1161" s="57">
        <v>46304.291666666664</v>
      </c>
      <c r="BB1161" t="s">
        <v>5381</v>
      </c>
      <c r="BC1161">
        <v>2026</v>
      </c>
      <c r="BD1161">
        <v>10</v>
      </c>
      <c r="BE1161">
        <v>9</v>
      </c>
      <c r="BF1161" s="6">
        <f t="shared" si="54"/>
        <v>46304</v>
      </c>
      <c r="BG1161">
        <f t="shared" si="55"/>
        <v>-0.29166666666424135</v>
      </c>
      <c r="BH1161" t="str">
        <f t="shared" si="56"/>
        <v>COMPLY</v>
      </c>
      <c r="BI1161" t="str">
        <f>VLOOKUP(H1161,Sheet2!$A$1:$B$270,2,FALSE)</f>
        <v>SURABAYA SELATAN</v>
      </c>
    </row>
    <row r="1162" spans="1:61">
      <c r="A1162">
        <v>1161</v>
      </c>
      <c r="B1162">
        <v>1002632056</v>
      </c>
      <c r="C1162">
        <v>3</v>
      </c>
      <c r="D1162" t="s">
        <v>55</v>
      </c>
      <c r="E1162">
        <v>5</v>
      </c>
      <c r="F1162" t="s">
        <v>305</v>
      </c>
      <c r="G1162" t="s">
        <v>124</v>
      </c>
      <c r="H1162" t="s">
        <v>326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46307.383043981485</v>
      </c>
      <c r="P1162" s="57">
        <v>46308.584907407407</v>
      </c>
      <c r="Q1162">
        <v>69408344</v>
      </c>
      <c r="S1162">
        <v>152305231499</v>
      </c>
      <c r="T1162" t="s">
        <v>6210</v>
      </c>
      <c r="U1162" t="s">
        <v>6211</v>
      </c>
      <c r="V1162" t="s">
        <v>6212</v>
      </c>
      <c r="Z1162">
        <v>112.76599229999999</v>
      </c>
      <c r="AA1162">
        <v>-7.3717620999999998</v>
      </c>
      <c r="AB1162" t="s">
        <v>6213</v>
      </c>
      <c r="AC1162" t="s">
        <v>216</v>
      </c>
      <c r="AL1162" t="s">
        <v>217</v>
      </c>
      <c r="AM1162" t="s">
        <v>6214</v>
      </c>
      <c r="AN1162" t="s">
        <v>6</v>
      </c>
      <c r="AO1162" s="57">
        <v>46366.392314814817</v>
      </c>
      <c r="AP1162" s="57">
        <v>46308.333333333336</v>
      </c>
      <c r="AR1162" t="s">
        <v>218</v>
      </c>
      <c r="AS1162" t="s">
        <v>843</v>
      </c>
      <c r="AT1162" t="s">
        <v>230</v>
      </c>
      <c r="AU1162">
        <v>20261013</v>
      </c>
      <c r="AV1162" t="s">
        <v>221</v>
      </c>
      <c r="AW1162" t="s">
        <v>880</v>
      </c>
      <c r="AX1162" t="s">
        <v>222</v>
      </c>
      <c r="BA1162" s="57">
        <v>46308.333333333336</v>
      </c>
      <c r="BB1162" t="s">
        <v>6214</v>
      </c>
      <c r="BC1162">
        <v>2026</v>
      </c>
      <c r="BD1162">
        <v>10</v>
      </c>
      <c r="BE1162">
        <v>13</v>
      </c>
      <c r="BF1162" s="6">
        <f t="shared" si="54"/>
        <v>46308</v>
      </c>
      <c r="BG1162">
        <f t="shared" si="55"/>
        <v>-0.33333333333575865</v>
      </c>
      <c r="BH1162" t="str">
        <f t="shared" si="56"/>
        <v>COMPLY</v>
      </c>
      <c r="BI1162" t="str">
        <f>VLOOKUP(H1162,Sheet2!$A$1:$B$270,2,FALSE)</f>
        <v>SURABAYA SELATAN</v>
      </c>
    </row>
    <row r="1163" spans="1:61">
      <c r="A1163">
        <v>1162</v>
      </c>
      <c r="B1163">
        <v>1002638196</v>
      </c>
      <c r="C1163">
        <v>3</v>
      </c>
      <c r="D1163" t="s">
        <v>55</v>
      </c>
      <c r="E1163">
        <v>5</v>
      </c>
      <c r="F1163" t="s">
        <v>305</v>
      </c>
      <c r="G1163" t="s">
        <v>124</v>
      </c>
      <c r="H1163" t="s">
        <v>326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46310.472696759258</v>
      </c>
      <c r="P1163" s="57">
        <v>46311.8124537037</v>
      </c>
      <c r="Q1163">
        <v>69410702</v>
      </c>
      <c r="S1163">
        <v>152305231523</v>
      </c>
      <c r="T1163" t="s">
        <v>7711</v>
      </c>
      <c r="U1163" t="s">
        <v>7712</v>
      </c>
      <c r="V1163" t="s">
        <v>7713</v>
      </c>
      <c r="Z1163">
        <v>112.77064059999999</v>
      </c>
      <c r="AA1163">
        <v>-7.3436885999999904</v>
      </c>
      <c r="AB1163" t="s">
        <v>7714</v>
      </c>
      <c r="AC1163" t="s">
        <v>235</v>
      </c>
      <c r="AL1163" t="s">
        <v>217</v>
      </c>
      <c r="AM1163" t="s">
        <v>7715</v>
      </c>
      <c r="AN1163" t="s">
        <v>6</v>
      </c>
      <c r="AO1163" t="s">
        <v>7716</v>
      </c>
      <c r="AP1163" s="57">
        <v>46311.333333333336</v>
      </c>
      <c r="AR1163" t="s">
        <v>218</v>
      </c>
      <c r="AS1163" t="s">
        <v>843</v>
      </c>
      <c r="AT1163" t="s">
        <v>230</v>
      </c>
      <c r="AU1163">
        <v>20261016</v>
      </c>
      <c r="AV1163" t="s">
        <v>221</v>
      </c>
      <c r="AW1163" t="s">
        <v>883</v>
      </c>
      <c r="AX1163" t="s">
        <v>222</v>
      </c>
      <c r="BA1163" s="57">
        <v>46311.333333333336</v>
      </c>
      <c r="BB1163" t="s">
        <v>7715</v>
      </c>
      <c r="BC1163">
        <v>2026</v>
      </c>
      <c r="BD1163">
        <v>10</v>
      </c>
      <c r="BE1163">
        <v>16</v>
      </c>
      <c r="BF1163" s="6">
        <f t="shared" si="54"/>
        <v>46311</v>
      </c>
      <c r="BG1163">
        <f t="shared" si="55"/>
        <v>-0.33333333333575865</v>
      </c>
      <c r="BH1163" t="str">
        <f t="shared" si="56"/>
        <v>COMPLY</v>
      </c>
      <c r="BI1163" t="str">
        <f>VLOOKUP(H1163,Sheet2!$A$1:$B$270,2,FALSE)</f>
        <v>SURABAYA SELATAN</v>
      </c>
    </row>
    <row r="1164" spans="1:61">
      <c r="A1164">
        <v>1163</v>
      </c>
      <c r="B1164">
        <v>1002637986</v>
      </c>
      <c r="C1164">
        <v>3</v>
      </c>
      <c r="D1164" t="s">
        <v>55</v>
      </c>
      <c r="E1164">
        <v>5</v>
      </c>
      <c r="F1164" t="s">
        <v>305</v>
      </c>
      <c r="G1164" t="s">
        <v>124</v>
      </c>
      <c r="H1164" t="s">
        <v>326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46310.428229166668</v>
      </c>
      <c r="P1164" s="57">
        <v>46311.687881944446</v>
      </c>
      <c r="Q1164">
        <v>69410610</v>
      </c>
      <c r="S1164">
        <v>152305231520</v>
      </c>
      <c r="T1164" t="s">
        <v>7717</v>
      </c>
      <c r="U1164" t="s">
        <v>4149</v>
      </c>
      <c r="V1164" t="s">
        <v>7718</v>
      </c>
      <c r="Z1164">
        <v>112.7622595</v>
      </c>
      <c r="AA1164">
        <v>-7.3473243999999998</v>
      </c>
      <c r="AB1164" t="s">
        <v>7719</v>
      </c>
      <c r="AC1164" t="s">
        <v>235</v>
      </c>
      <c r="AL1164" t="s">
        <v>217</v>
      </c>
      <c r="AM1164" t="s">
        <v>7720</v>
      </c>
      <c r="AN1164" t="s">
        <v>6</v>
      </c>
      <c r="AO1164" t="s">
        <v>7684</v>
      </c>
      <c r="AP1164" s="57">
        <v>46311.333333333336</v>
      </c>
      <c r="AR1164" t="s">
        <v>218</v>
      </c>
      <c r="AS1164" t="s">
        <v>843</v>
      </c>
      <c r="AT1164" t="s">
        <v>230</v>
      </c>
      <c r="AU1164">
        <v>20261016</v>
      </c>
      <c r="AV1164" t="s">
        <v>221</v>
      </c>
      <c r="AW1164" t="s">
        <v>879</v>
      </c>
      <c r="AX1164" t="s">
        <v>222</v>
      </c>
      <c r="BA1164" s="57">
        <v>46311.333333333336</v>
      </c>
      <c r="BB1164" t="s">
        <v>7720</v>
      </c>
      <c r="BC1164">
        <v>2026</v>
      </c>
      <c r="BD1164">
        <v>10</v>
      </c>
      <c r="BE1164">
        <v>16</v>
      </c>
      <c r="BF1164" s="6">
        <f t="shared" si="54"/>
        <v>46311</v>
      </c>
      <c r="BG1164">
        <f t="shared" si="55"/>
        <v>-0.33333333333575865</v>
      </c>
      <c r="BH1164" t="str">
        <f t="shared" si="56"/>
        <v>COMPLY</v>
      </c>
      <c r="BI1164" t="str">
        <f>VLOOKUP(H1164,Sheet2!$A$1:$B$270,2,FALSE)</f>
        <v>SURABAYA SELATAN</v>
      </c>
    </row>
    <row r="1165" spans="1:61">
      <c r="A1165">
        <v>1164</v>
      </c>
      <c r="B1165">
        <v>1002639722</v>
      </c>
      <c r="C1165">
        <v>3</v>
      </c>
      <c r="D1165" t="s">
        <v>55</v>
      </c>
      <c r="E1165">
        <v>5</v>
      </c>
      <c r="F1165" t="s">
        <v>305</v>
      </c>
      <c r="G1165" t="s">
        <v>124</v>
      </c>
      <c r="H1165" t="s">
        <v>326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46311.438611111109</v>
      </c>
      <c r="P1165" s="57">
        <v>46311.596712962964</v>
      </c>
      <c r="Q1165">
        <v>69409695</v>
      </c>
      <c r="S1165">
        <v>152305231533</v>
      </c>
      <c r="T1165" t="s">
        <v>6726</v>
      </c>
      <c r="U1165" t="s">
        <v>8783</v>
      </c>
      <c r="V1165" t="s">
        <v>8784</v>
      </c>
      <c r="Z1165">
        <v>112.748108</v>
      </c>
      <c r="AA1165">
        <v>-7.3668290000000001</v>
      </c>
      <c r="AB1165" t="s">
        <v>6729</v>
      </c>
      <c r="AC1165" t="s">
        <v>229</v>
      </c>
      <c r="AL1165" t="s">
        <v>217</v>
      </c>
      <c r="AM1165" t="s">
        <v>8785</v>
      </c>
      <c r="AN1165" t="s">
        <v>6</v>
      </c>
      <c r="AO1165" t="s">
        <v>8065</v>
      </c>
      <c r="AR1165" t="s">
        <v>218</v>
      </c>
      <c r="AS1165" t="s">
        <v>843</v>
      </c>
      <c r="AT1165" t="s">
        <v>230</v>
      </c>
      <c r="AU1165">
        <v>20261016</v>
      </c>
      <c r="AV1165" t="s">
        <v>221</v>
      </c>
      <c r="AW1165" t="s">
        <v>540</v>
      </c>
      <c r="AX1165" t="s">
        <v>222</v>
      </c>
      <c r="BA1165" s="57">
        <v>46311.291666666664</v>
      </c>
      <c r="BB1165" t="s">
        <v>8785</v>
      </c>
      <c r="BC1165">
        <v>2026</v>
      </c>
      <c r="BD1165">
        <v>10</v>
      </c>
      <c r="BE1165">
        <v>16</v>
      </c>
      <c r="BF1165" s="6">
        <f t="shared" si="54"/>
        <v>46311</v>
      </c>
      <c r="BG1165">
        <f t="shared" si="55"/>
        <v>-0.29166666666424135</v>
      </c>
      <c r="BH1165" t="str">
        <f t="shared" si="56"/>
        <v>COMPLY</v>
      </c>
      <c r="BI1165" t="str">
        <f>VLOOKUP(H1165,Sheet2!$A$1:$B$270,2,FALSE)</f>
        <v>SURABAYA SELATAN</v>
      </c>
    </row>
    <row r="1166" spans="1:61">
      <c r="A1166">
        <v>1165</v>
      </c>
      <c r="B1166">
        <v>1002639852</v>
      </c>
      <c r="C1166">
        <v>3</v>
      </c>
      <c r="D1166" t="s">
        <v>55</v>
      </c>
      <c r="E1166">
        <v>5</v>
      </c>
      <c r="F1166" t="s">
        <v>305</v>
      </c>
      <c r="G1166" t="s">
        <v>124</v>
      </c>
      <c r="H1166" t="s">
        <v>326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46311.465810185182</v>
      </c>
      <c r="P1166" s="57">
        <v>46314.632511574076</v>
      </c>
      <c r="Q1166">
        <v>69411342</v>
      </c>
      <c r="S1166">
        <v>152305231536</v>
      </c>
      <c r="T1166" t="s">
        <v>8786</v>
      </c>
      <c r="U1166" t="s">
        <v>8787</v>
      </c>
      <c r="V1166" t="s">
        <v>8788</v>
      </c>
      <c r="Z1166">
        <v>112.76782129999999</v>
      </c>
      <c r="AA1166">
        <v>-7.3531721000000001</v>
      </c>
      <c r="AB1166" t="s">
        <v>8789</v>
      </c>
      <c r="AC1166" t="s">
        <v>235</v>
      </c>
      <c r="AL1166" t="s">
        <v>217</v>
      </c>
      <c r="AM1166" t="s">
        <v>8790</v>
      </c>
      <c r="AN1166" t="s">
        <v>6</v>
      </c>
      <c r="AO1166" t="s">
        <v>8170</v>
      </c>
      <c r="AP1166" s="57">
        <v>46312.333333333336</v>
      </c>
      <c r="AQ1166" t="s">
        <v>841</v>
      </c>
      <c r="AR1166" t="s">
        <v>218</v>
      </c>
      <c r="AS1166" t="s">
        <v>843</v>
      </c>
      <c r="AT1166" t="s">
        <v>220</v>
      </c>
      <c r="AU1166">
        <v>20261019</v>
      </c>
      <c r="AV1166" t="s">
        <v>221</v>
      </c>
      <c r="AW1166" t="s">
        <v>7308</v>
      </c>
      <c r="AX1166" t="s">
        <v>222</v>
      </c>
      <c r="BA1166" s="57">
        <v>46312.333333333336</v>
      </c>
      <c r="BB1166" t="s">
        <v>8790</v>
      </c>
      <c r="BC1166">
        <v>2026</v>
      </c>
      <c r="BD1166">
        <v>10</v>
      </c>
      <c r="BE1166">
        <v>19</v>
      </c>
      <c r="BF1166" s="6">
        <f t="shared" si="54"/>
        <v>46314</v>
      </c>
      <c r="BG1166">
        <f t="shared" si="55"/>
        <v>1.6666666666642413</v>
      </c>
      <c r="BH1166" t="str">
        <f t="shared" si="56"/>
        <v>NOT COMPLY</v>
      </c>
      <c r="BI1166" t="str">
        <f>VLOOKUP(H1166,Sheet2!$A$1:$B$270,2,FALSE)</f>
        <v>SURABAYA SELATAN</v>
      </c>
    </row>
    <row r="1167" spans="1:61">
      <c r="A1167">
        <v>1166</v>
      </c>
      <c r="B1167">
        <v>1002639526</v>
      </c>
      <c r="C1167">
        <v>3</v>
      </c>
      <c r="D1167" t="s">
        <v>55</v>
      </c>
      <c r="E1167">
        <v>5</v>
      </c>
      <c r="F1167" t="s">
        <v>305</v>
      </c>
      <c r="G1167" t="s">
        <v>124</v>
      </c>
      <c r="H1167" t="s">
        <v>326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46311.394918981481</v>
      </c>
      <c r="P1167" s="57">
        <v>46312.583634259259</v>
      </c>
      <c r="Q1167">
        <v>69411187</v>
      </c>
      <c r="S1167">
        <v>152305231531</v>
      </c>
      <c r="T1167" t="s">
        <v>8791</v>
      </c>
      <c r="U1167" t="s">
        <v>8792</v>
      </c>
      <c r="V1167" t="s">
        <v>8793</v>
      </c>
      <c r="Z1167">
        <v>112.76338939999999</v>
      </c>
      <c r="AA1167">
        <v>-7.3494706999999897</v>
      </c>
      <c r="AB1167" t="s">
        <v>8794</v>
      </c>
      <c r="AC1167" t="s">
        <v>216</v>
      </c>
      <c r="AL1167" t="s">
        <v>217</v>
      </c>
      <c r="AM1167" t="s">
        <v>8795</v>
      </c>
      <c r="AN1167" t="s">
        <v>6</v>
      </c>
      <c r="AO1167" t="s">
        <v>8796</v>
      </c>
      <c r="AP1167" s="57">
        <v>46312.458333333336</v>
      </c>
      <c r="AR1167" t="s">
        <v>218</v>
      </c>
      <c r="AS1167" t="s">
        <v>843</v>
      </c>
      <c r="AT1167" t="s">
        <v>230</v>
      </c>
      <c r="AU1167">
        <v>20261017</v>
      </c>
      <c r="AV1167" t="s">
        <v>221</v>
      </c>
      <c r="AW1167" t="s">
        <v>879</v>
      </c>
      <c r="AX1167" t="s">
        <v>222</v>
      </c>
      <c r="BA1167" s="57">
        <v>46312.458333333336</v>
      </c>
      <c r="BB1167" t="s">
        <v>8795</v>
      </c>
      <c r="BC1167">
        <v>2026</v>
      </c>
      <c r="BD1167">
        <v>10</v>
      </c>
      <c r="BE1167">
        <v>17</v>
      </c>
      <c r="BF1167" s="6">
        <f t="shared" si="54"/>
        <v>46312</v>
      </c>
      <c r="BG1167">
        <f t="shared" si="55"/>
        <v>-0.45833333333575865</v>
      </c>
      <c r="BH1167" t="str">
        <f t="shared" si="56"/>
        <v>COMPLY</v>
      </c>
      <c r="BI1167" t="str">
        <f>VLOOKUP(H1167,Sheet2!$A$1:$B$270,2,FALSE)</f>
        <v>SURABAYA SELATAN</v>
      </c>
    </row>
    <row r="1168" spans="1:61">
      <c r="A1168">
        <v>1167</v>
      </c>
      <c r="B1168">
        <v>1002639955</v>
      </c>
      <c r="C1168">
        <v>3</v>
      </c>
      <c r="D1168" t="s">
        <v>55</v>
      </c>
      <c r="E1168">
        <v>5</v>
      </c>
      <c r="F1168" t="s">
        <v>305</v>
      </c>
      <c r="G1168" t="s">
        <v>124</v>
      </c>
      <c r="H1168" t="s">
        <v>326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46311.483101851853</v>
      </c>
      <c r="P1168" s="57">
        <v>46312.863680555558</v>
      </c>
      <c r="Q1168">
        <v>69411392</v>
      </c>
      <c r="S1168">
        <v>152305231537</v>
      </c>
      <c r="T1168" t="s">
        <v>8797</v>
      </c>
      <c r="U1168" t="s">
        <v>8798</v>
      </c>
      <c r="V1168" t="s">
        <v>8799</v>
      </c>
      <c r="Z1168">
        <v>112.75943359999999</v>
      </c>
      <c r="AA1168">
        <v>-7.3534440999999999</v>
      </c>
      <c r="AB1168" t="s">
        <v>8800</v>
      </c>
      <c r="AC1168" t="s">
        <v>216</v>
      </c>
      <c r="AL1168" t="s">
        <v>217</v>
      </c>
      <c r="AM1168" t="s">
        <v>7632</v>
      </c>
      <c r="AN1168" t="s">
        <v>6</v>
      </c>
      <c r="AO1168" t="s">
        <v>8095</v>
      </c>
      <c r="AP1168" s="57">
        <v>46312.333333333336</v>
      </c>
      <c r="AR1168" t="s">
        <v>218</v>
      </c>
      <c r="AS1168" t="s">
        <v>843</v>
      </c>
      <c r="AT1168" t="s">
        <v>230</v>
      </c>
      <c r="AU1168">
        <v>20261017</v>
      </c>
      <c r="AV1168" t="s">
        <v>221</v>
      </c>
      <c r="AW1168" t="s">
        <v>875</v>
      </c>
      <c r="AX1168" t="s">
        <v>222</v>
      </c>
      <c r="BA1168" s="57">
        <v>46312.333333333336</v>
      </c>
      <c r="BB1168" t="s">
        <v>7632</v>
      </c>
      <c r="BC1168">
        <v>2026</v>
      </c>
      <c r="BD1168">
        <v>10</v>
      </c>
      <c r="BE1168">
        <v>17</v>
      </c>
      <c r="BF1168" s="6">
        <f t="shared" si="54"/>
        <v>46312</v>
      </c>
      <c r="BG1168">
        <f t="shared" si="55"/>
        <v>-0.33333333333575865</v>
      </c>
      <c r="BH1168" t="str">
        <f t="shared" si="56"/>
        <v>COMPLY</v>
      </c>
      <c r="BI1168" t="str">
        <f>VLOOKUP(H1168,Sheet2!$A$1:$B$270,2,FALSE)</f>
        <v>SURABAYA SELATAN</v>
      </c>
    </row>
    <row r="1169" spans="1:61">
      <c r="A1169">
        <v>1168</v>
      </c>
      <c r="B1169">
        <v>1002617838</v>
      </c>
      <c r="C1169">
        <v>3</v>
      </c>
      <c r="D1169" t="s">
        <v>51</v>
      </c>
      <c r="E1169">
        <v>4</v>
      </c>
      <c r="F1169" t="s">
        <v>268</v>
      </c>
      <c r="G1169" t="s">
        <v>268</v>
      </c>
      <c r="H1169" t="s">
        <v>872</v>
      </c>
      <c r="I1169" t="s">
        <v>212</v>
      </c>
      <c r="J1169" t="s">
        <v>213</v>
      </c>
      <c r="K1169" t="s">
        <v>149</v>
      </c>
      <c r="M1169" t="s">
        <v>76</v>
      </c>
      <c r="N1169" t="s">
        <v>215</v>
      </c>
      <c r="O1169" s="57">
        <v>46296.558993055558</v>
      </c>
      <c r="P1169" s="57">
        <v>46299.302789351852</v>
      </c>
      <c r="Q1169">
        <v>69402365</v>
      </c>
      <c r="S1169">
        <v>141456115553</v>
      </c>
      <c r="T1169" t="s">
        <v>1197</v>
      </c>
      <c r="U1169" t="s">
        <v>1198</v>
      </c>
      <c r="V1169" t="s">
        <v>2107</v>
      </c>
      <c r="Z1169">
        <v>110.640070438385</v>
      </c>
      <c r="AA1169">
        <v>-6.8997784563049702</v>
      </c>
      <c r="AB1169" t="s">
        <v>1199</v>
      </c>
      <c r="AC1169" t="s">
        <v>283</v>
      </c>
      <c r="AL1169" t="s">
        <v>217</v>
      </c>
      <c r="AM1169" t="s">
        <v>2108</v>
      </c>
      <c r="AN1169" t="s">
        <v>6</v>
      </c>
      <c r="AO1169" s="57">
        <v>46032.569884259261</v>
      </c>
      <c r="AP1169" s="57">
        <v>46299.458333333336</v>
      </c>
      <c r="AR1169" t="s">
        <v>218</v>
      </c>
      <c r="AS1169" t="s">
        <v>873</v>
      </c>
      <c r="AT1169" t="s">
        <v>230</v>
      </c>
      <c r="AU1169">
        <v>20261004</v>
      </c>
      <c r="AV1169" t="s">
        <v>221</v>
      </c>
      <c r="AW1169" t="s">
        <v>540</v>
      </c>
      <c r="AX1169" t="s">
        <v>222</v>
      </c>
      <c r="BA1169" s="57">
        <v>46299.458333333336</v>
      </c>
      <c r="BB1169" t="s">
        <v>2108</v>
      </c>
      <c r="BC1169">
        <v>2026</v>
      </c>
      <c r="BD1169">
        <v>10</v>
      </c>
      <c r="BE1169">
        <v>4</v>
      </c>
      <c r="BF1169" s="6">
        <f t="shared" si="54"/>
        <v>46299</v>
      </c>
      <c r="BG1169">
        <f t="shared" si="55"/>
        <v>-0.45833333333575865</v>
      </c>
      <c r="BH1169" t="str">
        <f t="shared" si="56"/>
        <v>COMPLY</v>
      </c>
      <c r="BI1169" t="e">
        <f>VLOOKUP(H1169,Sheet2!$A$1:$B$270,2,FALSE)</f>
        <v>#N/A</v>
      </c>
    </row>
    <row r="1170" spans="1:61">
      <c r="A1170">
        <v>1169</v>
      </c>
      <c r="B1170">
        <v>1002623580</v>
      </c>
      <c r="C1170">
        <v>3</v>
      </c>
      <c r="D1170" t="s">
        <v>51</v>
      </c>
      <c r="E1170">
        <v>4</v>
      </c>
      <c r="F1170" t="s">
        <v>268</v>
      </c>
      <c r="G1170" t="s">
        <v>268</v>
      </c>
      <c r="H1170" t="s">
        <v>872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46301.390324074076</v>
      </c>
      <c r="P1170" s="57">
        <v>46301.724861111114</v>
      </c>
      <c r="Q1170">
        <v>69399897</v>
      </c>
      <c r="S1170">
        <v>141456115572</v>
      </c>
      <c r="T1170" t="s">
        <v>3449</v>
      </c>
      <c r="U1170" t="s">
        <v>3450</v>
      </c>
      <c r="V1170" t="s">
        <v>3451</v>
      </c>
      <c r="Z1170">
        <v>110.5823</v>
      </c>
      <c r="AA1170">
        <v>-6.9226400000000003</v>
      </c>
      <c r="AB1170" t="s">
        <v>3452</v>
      </c>
      <c r="AC1170" t="s">
        <v>283</v>
      </c>
      <c r="AL1170" t="s">
        <v>217</v>
      </c>
      <c r="AM1170" t="s">
        <v>3453</v>
      </c>
      <c r="AN1170" t="s">
        <v>6</v>
      </c>
      <c r="AO1170" s="57">
        <v>46183.392407407409</v>
      </c>
      <c r="AR1170" t="s">
        <v>218</v>
      </c>
      <c r="AS1170" t="s">
        <v>873</v>
      </c>
      <c r="AT1170" t="s">
        <v>230</v>
      </c>
      <c r="AU1170">
        <v>20261006</v>
      </c>
      <c r="AV1170" t="s">
        <v>221</v>
      </c>
      <c r="AW1170" t="s">
        <v>1473</v>
      </c>
      <c r="AX1170" t="s">
        <v>222</v>
      </c>
      <c r="BA1170" s="57">
        <v>46301.291666666664</v>
      </c>
      <c r="BB1170" t="s">
        <v>3453</v>
      </c>
      <c r="BC1170">
        <v>2026</v>
      </c>
      <c r="BD1170">
        <v>10</v>
      </c>
      <c r="BE1170">
        <v>6</v>
      </c>
      <c r="BF1170" s="6">
        <f t="shared" si="54"/>
        <v>46301</v>
      </c>
      <c r="BG1170">
        <f t="shared" si="55"/>
        <v>-0.29166666666424135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1002637941</v>
      </c>
      <c r="C1171">
        <v>3</v>
      </c>
      <c r="D1171" t="s">
        <v>51</v>
      </c>
      <c r="E1171">
        <v>4</v>
      </c>
      <c r="F1171" t="s">
        <v>268</v>
      </c>
      <c r="G1171" t="s">
        <v>268</v>
      </c>
      <c r="H1171" t="s">
        <v>872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46310.417569444442</v>
      </c>
      <c r="P1171" s="57">
        <v>46311.37636574074</v>
      </c>
      <c r="Q1171">
        <v>69410602</v>
      </c>
      <c r="S1171">
        <v>141456115597</v>
      </c>
      <c r="T1171" t="s">
        <v>6215</v>
      </c>
      <c r="U1171" t="s">
        <v>7721</v>
      </c>
      <c r="V1171" t="s">
        <v>7722</v>
      </c>
      <c r="Z1171">
        <v>110.6349402</v>
      </c>
      <c r="AA1171">
        <v>-6.8978662000000002</v>
      </c>
      <c r="AB1171" t="s">
        <v>7723</v>
      </c>
      <c r="AC1171" t="s">
        <v>283</v>
      </c>
      <c r="AL1171" t="s">
        <v>217</v>
      </c>
      <c r="AM1171" t="s">
        <v>7724</v>
      </c>
      <c r="AN1171" t="s">
        <v>6</v>
      </c>
      <c r="AO1171" t="s">
        <v>7487</v>
      </c>
      <c r="AP1171" s="57">
        <v>46311.333333333336</v>
      </c>
      <c r="AR1171" t="s">
        <v>218</v>
      </c>
      <c r="AS1171" t="s">
        <v>873</v>
      </c>
      <c r="AT1171" t="s">
        <v>230</v>
      </c>
      <c r="AU1171">
        <v>20261016</v>
      </c>
      <c r="AV1171" t="s">
        <v>221</v>
      </c>
      <c r="AW1171" t="s">
        <v>1748</v>
      </c>
      <c r="AX1171" t="s">
        <v>222</v>
      </c>
      <c r="BA1171" s="57">
        <v>46311.333333333336</v>
      </c>
      <c r="BB1171" t="s">
        <v>7724</v>
      </c>
      <c r="BC1171">
        <v>2026</v>
      </c>
      <c r="BD1171">
        <v>10</v>
      </c>
      <c r="BE1171">
        <v>16</v>
      </c>
      <c r="BF1171" s="6">
        <f t="shared" si="54"/>
        <v>46311</v>
      </c>
      <c r="BG1171">
        <f t="shared" si="55"/>
        <v>-0.33333333333575865</v>
      </c>
      <c r="BH1171" t="str">
        <f t="shared" si="56"/>
        <v>COMPLY</v>
      </c>
      <c r="BI1171" t="e">
        <f>VLOOKUP(H1171,Sheet2!$A$1:$B$270,2,FALSE)</f>
        <v>#N/A</v>
      </c>
    </row>
    <row r="1172" spans="1:61">
      <c r="A1172">
        <v>1171</v>
      </c>
      <c r="B1172">
        <v>1002634564</v>
      </c>
      <c r="C1172">
        <v>3</v>
      </c>
      <c r="D1172" t="s">
        <v>51</v>
      </c>
      <c r="E1172">
        <v>4</v>
      </c>
      <c r="F1172" t="s">
        <v>268</v>
      </c>
      <c r="G1172" t="s">
        <v>268</v>
      </c>
      <c r="H1172" t="s">
        <v>872</v>
      </c>
      <c r="I1172" t="s">
        <v>212</v>
      </c>
      <c r="J1172" t="s">
        <v>213</v>
      </c>
      <c r="K1172" t="s">
        <v>149</v>
      </c>
      <c r="L1172" t="s">
        <v>214</v>
      </c>
      <c r="M1172" t="s">
        <v>1918</v>
      </c>
      <c r="N1172" t="s">
        <v>215</v>
      </c>
      <c r="O1172" s="57">
        <v>46308.453182870369</v>
      </c>
      <c r="P1172" s="57">
        <v>46310.433622685188</v>
      </c>
      <c r="Q1172">
        <v>69409198</v>
      </c>
      <c r="S1172">
        <v>141456115587</v>
      </c>
      <c r="T1172" t="s">
        <v>6215</v>
      </c>
      <c r="U1172" t="s">
        <v>6216</v>
      </c>
      <c r="V1172" t="s">
        <v>6217</v>
      </c>
      <c r="Z1172">
        <v>110.634688</v>
      </c>
      <c r="AA1172">
        <v>-6.8979480000000004</v>
      </c>
      <c r="AB1172" t="s">
        <v>6218</v>
      </c>
      <c r="AC1172" t="s">
        <v>235</v>
      </c>
      <c r="AL1172" t="s">
        <v>217</v>
      </c>
      <c r="AM1172" t="s">
        <v>5758</v>
      </c>
      <c r="AN1172" t="s">
        <v>6</v>
      </c>
      <c r="AO1172" t="s">
        <v>5834</v>
      </c>
      <c r="AP1172" s="57">
        <v>46309.333333333336</v>
      </c>
      <c r="AQ1172" t="s">
        <v>841</v>
      </c>
      <c r="AR1172" t="s">
        <v>12</v>
      </c>
      <c r="AS1172" t="s">
        <v>873</v>
      </c>
      <c r="AT1172" t="s">
        <v>230</v>
      </c>
      <c r="AV1172" t="s">
        <v>1626</v>
      </c>
      <c r="AW1172" t="s">
        <v>2626</v>
      </c>
      <c r="AX1172" t="s">
        <v>222</v>
      </c>
      <c r="BA1172" s="57">
        <v>46309.333333333336</v>
      </c>
      <c r="BB1172" t="s">
        <v>5758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:61">
      <c r="A1173">
        <v>1172</v>
      </c>
      <c r="B1173">
        <v>1002631043</v>
      </c>
      <c r="C1173">
        <v>3</v>
      </c>
      <c r="D1173" t="s">
        <v>49</v>
      </c>
      <c r="E1173">
        <v>4</v>
      </c>
      <c r="F1173" t="s">
        <v>244</v>
      </c>
      <c r="G1173" t="s">
        <v>554</v>
      </c>
      <c r="H1173" t="s">
        <v>555</v>
      </c>
      <c r="I1173" t="s">
        <v>212</v>
      </c>
      <c r="J1173" t="s">
        <v>213</v>
      </c>
      <c r="K1173" t="s">
        <v>149</v>
      </c>
      <c r="L1173" t="s">
        <v>214</v>
      </c>
      <c r="M1173" t="s">
        <v>1400</v>
      </c>
      <c r="N1173" t="s">
        <v>215</v>
      </c>
      <c r="O1173" s="57">
        <v>46305.644907407404</v>
      </c>
      <c r="P1173" s="57">
        <v>46308.671597222223</v>
      </c>
      <c r="Q1173">
        <v>69407957</v>
      </c>
      <c r="S1173">
        <v>142434111656</v>
      </c>
      <c r="T1173" t="s">
        <v>5387</v>
      </c>
      <c r="U1173" t="s">
        <v>5388</v>
      </c>
      <c r="V1173" t="s">
        <v>5389</v>
      </c>
      <c r="Z1173">
        <v>110.642364642328</v>
      </c>
      <c r="AA1173">
        <v>-7.3608837787470698</v>
      </c>
      <c r="AB1173" t="s">
        <v>5390</v>
      </c>
      <c r="AC1173" t="s">
        <v>235</v>
      </c>
      <c r="AL1173" t="s">
        <v>217</v>
      </c>
      <c r="AM1173" t="s">
        <v>5263</v>
      </c>
      <c r="AN1173" t="s">
        <v>6</v>
      </c>
      <c r="AO1173" s="57">
        <v>46305.652905092589</v>
      </c>
      <c r="AP1173" s="57">
        <v>46306.625</v>
      </c>
      <c r="AQ1173" t="s">
        <v>841</v>
      </c>
      <c r="AR1173" t="s">
        <v>14</v>
      </c>
      <c r="AS1173" t="s">
        <v>219</v>
      </c>
      <c r="AT1173" t="s">
        <v>230</v>
      </c>
      <c r="AV1173" t="s">
        <v>6732</v>
      </c>
      <c r="AW1173" t="s">
        <v>880</v>
      </c>
      <c r="AX1173" t="s">
        <v>222</v>
      </c>
      <c r="BA1173" s="57">
        <v>46306.625</v>
      </c>
      <c r="BB1173" t="s">
        <v>5263</v>
      </c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:61">
      <c r="A1174">
        <v>1173</v>
      </c>
      <c r="B1174">
        <v>1002644853</v>
      </c>
      <c r="C1174">
        <v>3</v>
      </c>
      <c r="D1174" t="s">
        <v>49</v>
      </c>
      <c r="E1174">
        <v>4</v>
      </c>
      <c r="F1174" t="s">
        <v>244</v>
      </c>
      <c r="G1174" t="s">
        <v>554</v>
      </c>
      <c r="H1174" t="s">
        <v>555</v>
      </c>
      <c r="I1174" t="s">
        <v>212</v>
      </c>
      <c r="J1174" t="s">
        <v>213</v>
      </c>
      <c r="K1174" t="s">
        <v>149</v>
      </c>
      <c r="L1174" t="s">
        <v>214</v>
      </c>
      <c r="M1174" t="s">
        <v>224</v>
      </c>
      <c r="N1174" t="s">
        <v>215</v>
      </c>
      <c r="O1174" s="57">
        <v>46315.422800925924</v>
      </c>
      <c r="P1174" s="57">
        <v>46316.339826388888</v>
      </c>
      <c r="Q1174">
        <v>69413499</v>
      </c>
      <c r="S1174">
        <v>142434111919</v>
      </c>
      <c r="T1174" t="s">
        <v>10467</v>
      </c>
      <c r="U1174" t="s">
        <v>10468</v>
      </c>
      <c r="V1174" t="s">
        <v>10469</v>
      </c>
      <c r="Z1174">
        <v>110.56846953124899</v>
      </c>
      <c r="AA1174">
        <v>-7.3682191680970996</v>
      </c>
      <c r="AB1174" t="s">
        <v>10470</v>
      </c>
      <c r="AC1174" t="s">
        <v>235</v>
      </c>
      <c r="AL1174" t="s">
        <v>217</v>
      </c>
      <c r="AM1174" t="s">
        <v>10104</v>
      </c>
      <c r="AN1174" t="s">
        <v>6</v>
      </c>
      <c r="AO1174" t="s">
        <v>10147</v>
      </c>
      <c r="AP1174" s="57">
        <v>46316.333333333336</v>
      </c>
      <c r="AR1174" t="s">
        <v>18</v>
      </c>
      <c r="AS1174" t="s">
        <v>219</v>
      </c>
      <c r="AT1174" t="s">
        <v>230</v>
      </c>
      <c r="AV1174" t="s">
        <v>226</v>
      </c>
      <c r="AW1174" t="s">
        <v>878</v>
      </c>
      <c r="AX1174" t="s">
        <v>222</v>
      </c>
      <c r="BA1174" s="57">
        <v>46316.333333333336</v>
      </c>
      <c r="BB1174" t="s">
        <v>10104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A1175">
        <v>1174</v>
      </c>
      <c r="B1175">
        <v>1002617515</v>
      </c>
      <c r="C1175">
        <v>3</v>
      </c>
      <c r="D1175" t="s">
        <v>49</v>
      </c>
      <c r="E1175">
        <v>4</v>
      </c>
      <c r="F1175" t="s">
        <v>244</v>
      </c>
      <c r="G1175" t="s">
        <v>554</v>
      </c>
      <c r="H1175" t="s">
        <v>555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46296.462268518517</v>
      </c>
      <c r="P1175" s="57">
        <v>46297.598912037036</v>
      </c>
      <c r="Q1175">
        <v>69402219</v>
      </c>
      <c r="S1175">
        <v>142434111801</v>
      </c>
      <c r="T1175" t="s">
        <v>1200</v>
      </c>
      <c r="U1175" t="s">
        <v>1201</v>
      </c>
      <c r="V1175" t="s">
        <v>1202</v>
      </c>
      <c r="Z1175">
        <v>110.50549289999999</v>
      </c>
      <c r="AA1175">
        <v>-7.3329836999999998</v>
      </c>
      <c r="AB1175" t="s">
        <v>1203</v>
      </c>
      <c r="AC1175" t="s">
        <v>235</v>
      </c>
      <c r="AL1175" t="s">
        <v>217</v>
      </c>
      <c r="AM1175" t="s">
        <v>1204</v>
      </c>
      <c r="AN1175" t="s">
        <v>6</v>
      </c>
      <c r="AO1175" s="57">
        <v>46032.486342592594</v>
      </c>
      <c r="AP1175" s="57">
        <v>46297.333333333336</v>
      </c>
      <c r="AR1175" t="s">
        <v>218</v>
      </c>
      <c r="AS1175" t="s">
        <v>219</v>
      </c>
      <c r="AT1175" t="s">
        <v>230</v>
      </c>
      <c r="AU1175">
        <v>20261002</v>
      </c>
      <c r="AV1175" t="s">
        <v>221</v>
      </c>
      <c r="AW1175" t="s">
        <v>886</v>
      </c>
      <c r="AX1175" t="s">
        <v>222</v>
      </c>
      <c r="BA1175" s="57">
        <v>46297.333333333336</v>
      </c>
      <c r="BB1175" t="s">
        <v>1204</v>
      </c>
      <c r="BC1175">
        <v>2026</v>
      </c>
      <c r="BD1175">
        <v>10</v>
      </c>
      <c r="BE1175">
        <v>2</v>
      </c>
      <c r="BF1175" s="6">
        <f t="shared" si="54"/>
        <v>46297</v>
      </c>
      <c r="BG1175">
        <f t="shared" si="55"/>
        <v>-0.33333333333575865</v>
      </c>
      <c r="BH1175" t="str">
        <f t="shared" si="56"/>
        <v>COMPLY</v>
      </c>
      <c r="BI1175" t="e">
        <f>VLOOKUP(H1175,Sheet2!$A$1:$B$270,2,FALSE)</f>
        <v>#N/A</v>
      </c>
    </row>
    <row r="1176" spans="1:61">
      <c r="A1176">
        <v>1175</v>
      </c>
      <c r="B1176">
        <v>1002618961</v>
      </c>
      <c r="C1176">
        <v>3</v>
      </c>
      <c r="D1176" t="s">
        <v>49</v>
      </c>
      <c r="E1176">
        <v>4</v>
      </c>
      <c r="F1176" t="s">
        <v>244</v>
      </c>
      <c r="G1176" t="s">
        <v>554</v>
      </c>
      <c r="H1176" t="s">
        <v>555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46297.3594212963</v>
      </c>
      <c r="P1176" s="57">
        <v>46297.777418981481</v>
      </c>
      <c r="Q1176">
        <v>69402718</v>
      </c>
      <c r="S1176">
        <v>142434111564</v>
      </c>
      <c r="T1176" t="s">
        <v>2109</v>
      </c>
      <c r="U1176" t="s">
        <v>2110</v>
      </c>
      <c r="V1176" t="s">
        <v>2111</v>
      </c>
      <c r="Z1176">
        <v>110.434306114912</v>
      </c>
      <c r="AA1176">
        <v>-7.3956559601632801</v>
      </c>
      <c r="AB1176" t="s">
        <v>2112</v>
      </c>
      <c r="AC1176" t="s">
        <v>216</v>
      </c>
      <c r="AL1176" t="s">
        <v>217</v>
      </c>
      <c r="AM1176" t="s">
        <v>2113</v>
      </c>
      <c r="AN1176" t="s">
        <v>6</v>
      </c>
      <c r="AO1176" s="57">
        <v>46063.361111111109</v>
      </c>
      <c r="AP1176" s="57">
        <v>46298.333333333336</v>
      </c>
      <c r="AR1176" t="s">
        <v>218</v>
      </c>
      <c r="AS1176" t="s">
        <v>219</v>
      </c>
      <c r="AT1176" t="s">
        <v>230</v>
      </c>
      <c r="AU1176">
        <v>20261002</v>
      </c>
      <c r="AV1176" t="s">
        <v>221</v>
      </c>
      <c r="AW1176" t="s">
        <v>877</v>
      </c>
      <c r="AX1176" t="s">
        <v>222</v>
      </c>
      <c r="BA1176" s="57">
        <v>46298.333333333336</v>
      </c>
      <c r="BB1176" t="s">
        <v>2113</v>
      </c>
      <c r="BC1176">
        <v>2026</v>
      </c>
      <c r="BD1176">
        <v>10</v>
      </c>
      <c r="BE1176">
        <v>2</v>
      </c>
      <c r="BF1176" s="6">
        <f t="shared" si="54"/>
        <v>46297</v>
      </c>
      <c r="BG1176">
        <f t="shared" si="55"/>
        <v>-1.3333333333357587</v>
      </c>
      <c r="BH1176" t="str">
        <f t="shared" si="56"/>
        <v>COMPLY</v>
      </c>
      <c r="BI1176" t="e">
        <f>VLOOKUP(H1176,Sheet2!$A$1:$B$270,2,FALSE)</f>
        <v>#N/A</v>
      </c>
    </row>
    <row r="1177" spans="1:61">
      <c r="A1177">
        <v>1176</v>
      </c>
      <c r="B1177">
        <v>1002626888</v>
      </c>
      <c r="C1177">
        <v>3</v>
      </c>
      <c r="D1177" t="s">
        <v>49</v>
      </c>
      <c r="E1177">
        <v>4</v>
      </c>
      <c r="F1177" t="s">
        <v>244</v>
      </c>
      <c r="G1177" t="s">
        <v>554</v>
      </c>
      <c r="H1177" t="s">
        <v>555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46302.736585648148</v>
      </c>
      <c r="P1177" s="57">
        <v>46304.575601851851</v>
      </c>
      <c r="Q1177">
        <v>69406118</v>
      </c>
      <c r="S1177">
        <v>142434111622</v>
      </c>
      <c r="T1177" t="s">
        <v>4153</v>
      </c>
      <c r="U1177" t="s">
        <v>4154</v>
      </c>
      <c r="V1177" t="s">
        <v>4155</v>
      </c>
      <c r="Z1177">
        <v>110.606295391917</v>
      </c>
      <c r="AA1177">
        <v>-7.2354864446284299</v>
      </c>
      <c r="AB1177" t="s">
        <v>4156</v>
      </c>
      <c r="AC1177" t="s">
        <v>216</v>
      </c>
      <c r="AL1177" t="s">
        <v>217</v>
      </c>
      <c r="AM1177" t="s">
        <v>4157</v>
      </c>
      <c r="AN1177" t="s">
        <v>6</v>
      </c>
      <c r="AO1177" s="57">
        <v>46213.746666666666</v>
      </c>
      <c r="AP1177" s="57">
        <v>46303.625</v>
      </c>
      <c r="AR1177" t="s">
        <v>218</v>
      </c>
      <c r="AS1177" t="s">
        <v>219</v>
      </c>
      <c r="AT1177" t="s">
        <v>230</v>
      </c>
      <c r="AU1177">
        <v>20261009</v>
      </c>
      <c r="AV1177" t="s">
        <v>221</v>
      </c>
      <c r="AW1177" t="s">
        <v>879</v>
      </c>
      <c r="AX1177" t="s">
        <v>222</v>
      </c>
      <c r="BA1177" s="57">
        <v>46303.625</v>
      </c>
      <c r="BB1177" t="s">
        <v>4157</v>
      </c>
      <c r="BC1177">
        <v>2026</v>
      </c>
      <c r="BD1177">
        <v>10</v>
      </c>
      <c r="BE1177">
        <v>9</v>
      </c>
      <c r="BF1177" s="6">
        <f t="shared" si="54"/>
        <v>46304</v>
      </c>
      <c r="BG1177">
        <f t="shared" si="55"/>
        <v>0.375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1002633640</v>
      </c>
      <c r="C1178">
        <v>3</v>
      </c>
      <c r="D1178" t="s">
        <v>49</v>
      </c>
      <c r="E1178">
        <v>4</v>
      </c>
      <c r="F1178" t="s">
        <v>244</v>
      </c>
      <c r="G1178" t="s">
        <v>554</v>
      </c>
      <c r="H1178" t="s">
        <v>555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46307.693472222221</v>
      </c>
      <c r="P1178" s="57">
        <v>46308.751805555556</v>
      </c>
      <c r="Q1178">
        <v>69408895</v>
      </c>
      <c r="S1178">
        <v>142434111860</v>
      </c>
      <c r="T1178" t="s">
        <v>6219</v>
      </c>
      <c r="U1178" t="s">
        <v>6220</v>
      </c>
      <c r="V1178" t="s">
        <v>6221</v>
      </c>
      <c r="Z1178">
        <v>110.4966584</v>
      </c>
      <c r="AA1178">
        <v>-7.3202344999999998</v>
      </c>
      <c r="AB1178" t="s">
        <v>6222</v>
      </c>
      <c r="AC1178" t="s">
        <v>235</v>
      </c>
      <c r="AL1178" t="s">
        <v>217</v>
      </c>
      <c r="AM1178" t="s">
        <v>6223</v>
      </c>
      <c r="AN1178" t="s">
        <v>6</v>
      </c>
      <c r="AO1178" s="57">
        <v>46366.694722222222</v>
      </c>
      <c r="AP1178" s="57">
        <v>46308.625</v>
      </c>
      <c r="AR1178" t="s">
        <v>218</v>
      </c>
      <c r="AS1178" t="s">
        <v>219</v>
      </c>
      <c r="AT1178" t="s">
        <v>230</v>
      </c>
      <c r="AU1178">
        <v>20261013</v>
      </c>
      <c r="AV1178" t="s">
        <v>221</v>
      </c>
      <c r="AW1178" t="s">
        <v>883</v>
      </c>
      <c r="AX1178" t="s">
        <v>222</v>
      </c>
      <c r="BA1178" s="57">
        <v>46308.625</v>
      </c>
      <c r="BB1178" t="s">
        <v>6223</v>
      </c>
      <c r="BC1178">
        <v>2026</v>
      </c>
      <c r="BD1178">
        <v>10</v>
      </c>
      <c r="BE1178">
        <v>13</v>
      </c>
      <c r="BF1178" s="6">
        <f t="shared" si="54"/>
        <v>46308</v>
      </c>
      <c r="BG1178">
        <f t="shared" si="55"/>
        <v>-0.625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1002638532</v>
      </c>
      <c r="C1179">
        <v>3</v>
      </c>
      <c r="D1179" t="s">
        <v>49</v>
      </c>
      <c r="E1179">
        <v>4</v>
      </c>
      <c r="F1179" t="s">
        <v>244</v>
      </c>
      <c r="G1179" t="s">
        <v>554</v>
      </c>
      <c r="H1179" t="s">
        <v>555</v>
      </c>
      <c r="I1179" t="s">
        <v>212</v>
      </c>
      <c r="J1179" t="s">
        <v>213</v>
      </c>
      <c r="K1179" t="s">
        <v>149</v>
      </c>
      <c r="L1179" t="s">
        <v>214</v>
      </c>
      <c r="M1179" t="s">
        <v>76</v>
      </c>
      <c r="N1179" t="s">
        <v>215</v>
      </c>
      <c r="O1179" s="57">
        <v>46310.570590277777</v>
      </c>
      <c r="P1179" s="57">
        <v>46311.602627314816</v>
      </c>
      <c r="Q1179">
        <v>69410840</v>
      </c>
      <c r="S1179">
        <v>142434111881</v>
      </c>
      <c r="T1179" t="s">
        <v>7725</v>
      </c>
      <c r="U1179" t="s">
        <v>7726</v>
      </c>
      <c r="V1179" t="s">
        <v>7727</v>
      </c>
      <c r="Z1179">
        <v>110.5122983</v>
      </c>
      <c r="AA1179">
        <v>-7.3336603</v>
      </c>
      <c r="AB1179" t="s">
        <v>7728</v>
      </c>
      <c r="AC1179" t="s">
        <v>235</v>
      </c>
      <c r="AL1179" t="s">
        <v>217</v>
      </c>
      <c r="AM1179" t="s">
        <v>7729</v>
      </c>
      <c r="AN1179" t="s">
        <v>6</v>
      </c>
      <c r="AO1179" t="s">
        <v>7642</v>
      </c>
      <c r="AP1179" s="57">
        <v>46311.458333333336</v>
      </c>
      <c r="AR1179" t="s">
        <v>218</v>
      </c>
      <c r="AS1179" t="s">
        <v>219</v>
      </c>
      <c r="AT1179" t="s">
        <v>230</v>
      </c>
      <c r="AU1179">
        <v>20261016</v>
      </c>
      <c r="AV1179" t="s">
        <v>221</v>
      </c>
      <c r="AW1179" t="s">
        <v>877</v>
      </c>
      <c r="AX1179" t="s">
        <v>222</v>
      </c>
      <c r="BA1179" s="57">
        <v>46311.458333333336</v>
      </c>
      <c r="BB1179" t="s">
        <v>7729</v>
      </c>
      <c r="BC1179">
        <v>2026</v>
      </c>
      <c r="BD1179">
        <v>10</v>
      </c>
      <c r="BE1179">
        <v>16</v>
      </c>
      <c r="BF1179" s="6">
        <f t="shared" si="54"/>
        <v>46311</v>
      </c>
      <c r="BG1179">
        <f t="shared" si="55"/>
        <v>-0.45833333333575865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1002619128</v>
      </c>
      <c r="C1180">
        <v>3</v>
      </c>
      <c r="D1180" t="s">
        <v>49</v>
      </c>
      <c r="E1180">
        <v>4</v>
      </c>
      <c r="F1180" t="s">
        <v>244</v>
      </c>
      <c r="G1180" t="s">
        <v>554</v>
      </c>
      <c r="H1180" t="s">
        <v>555</v>
      </c>
      <c r="I1180" t="s">
        <v>212</v>
      </c>
      <c r="J1180" t="s">
        <v>213</v>
      </c>
      <c r="K1180" t="s">
        <v>149</v>
      </c>
      <c r="L1180" t="s">
        <v>214</v>
      </c>
      <c r="M1180" t="s">
        <v>2114</v>
      </c>
      <c r="N1180" t="s">
        <v>215</v>
      </c>
      <c r="O1180" s="57">
        <v>46297.393726851849</v>
      </c>
      <c r="P1180" s="57">
        <v>46298.35628472222</v>
      </c>
      <c r="Q1180">
        <v>69400076</v>
      </c>
      <c r="T1180" t="s">
        <v>2115</v>
      </c>
      <c r="V1180" t="s">
        <v>2116</v>
      </c>
      <c r="Z1180">
        <v>110.666</v>
      </c>
      <c r="AA1180">
        <v>-7.3639999999999999</v>
      </c>
      <c r="AB1180" t="s">
        <v>2117</v>
      </c>
      <c r="AC1180" t="s">
        <v>235</v>
      </c>
      <c r="AL1180" t="s">
        <v>217</v>
      </c>
      <c r="AM1180" t="s">
        <v>2118</v>
      </c>
      <c r="AN1180" t="s">
        <v>6</v>
      </c>
      <c r="AO1180" s="57">
        <v>46063.403113425928</v>
      </c>
      <c r="AP1180" s="57">
        <v>46294</v>
      </c>
      <c r="AR1180" t="s">
        <v>543</v>
      </c>
      <c r="AS1180" t="s">
        <v>219</v>
      </c>
      <c r="AT1180" t="s">
        <v>230</v>
      </c>
      <c r="AV1180" t="s">
        <v>2119</v>
      </c>
      <c r="AW1180" t="s">
        <v>880</v>
      </c>
      <c r="AX1180" t="s">
        <v>222</v>
      </c>
      <c r="BA1180" s="57">
        <v>46294.458333333336</v>
      </c>
      <c r="BB1180" t="s">
        <v>2118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:61">
      <c r="A1181">
        <v>1180</v>
      </c>
      <c r="B1181">
        <v>1002622449</v>
      </c>
      <c r="C1181">
        <v>3</v>
      </c>
      <c r="D1181" t="s">
        <v>49</v>
      </c>
      <c r="E1181">
        <v>4</v>
      </c>
      <c r="F1181" t="s">
        <v>244</v>
      </c>
      <c r="G1181" t="s">
        <v>2819</v>
      </c>
      <c r="H1181" t="s">
        <v>2820</v>
      </c>
      <c r="I1181" t="s">
        <v>212</v>
      </c>
      <c r="J1181" t="s">
        <v>213</v>
      </c>
      <c r="K1181" t="s">
        <v>149</v>
      </c>
      <c r="M1181" t="s">
        <v>76</v>
      </c>
      <c r="N1181" t="s">
        <v>215</v>
      </c>
      <c r="O1181" s="57">
        <v>46300.564884259256</v>
      </c>
      <c r="P1181" s="57">
        <v>46300.630995370368</v>
      </c>
      <c r="Q1181">
        <v>69401571</v>
      </c>
      <c r="S1181">
        <v>141459108537</v>
      </c>
      <c r="T1181" t="s">
        <v>2821</v>
      </c>
      <c r="U1181" t="s">
        <v>2822</v>
      </c>
      <c r="V1181" t="s">
        <v>2823</v>
      </c>
      <c r="Z1181">
        <v>110.44052916</v>
      </c>
      <c r="AA1181">
        <v>-7.3291379040000004</v>
      </c>
      <c r="AB1181" t="s">
        <v>2824</v>
      </c>
      <c r="AC1181" t="s">
        <v>216</v>
      </c>
      <c r="AL1181" t="s">
        <v>217</v>
      </c>
      <c r="AM1181" t="s">
        <v>2825</v>
      </c>
      <c r="AN1181" t="s">
        <v>6</v>
      </c>
      <c r="AO1181" s="57">
        <v>46152.569618055553</v>
      </c>
      <c r="AR1181" t="s">
        <v>218</v>
      </c>
      <c r="AS1181" t="s">
        <v>2826</v>
      </c>
      <c r="AT1181" t="s">
        <v>230</v>
      </c>
      <c r="AU1181">
        <v>20261005</v>
      </c>
      <c r="AV1181" t="s">
        <v>221</v>
      </c>
      <c r="AW1181" t="s">
        <v>1830</v>
      </c>
      <c r="AX1181" t="s">
        <v>222</v>
      </c>
      <c r="BA1181" s="57">
        <v>46300.291666666664</v>
      </c>
      <c r="BB1181" t="s">
        <v>2825</v>
      </c>
      <c r="BC1181">
        <v>2026</v>
      </c>
      <c r="BD1181">
        <v>10</v>
      </c>
      <c r="BE1181">
        <v>5</v>
      </c>
      <c r="BF1181" s="6">
        <f t="shared" si="54"/>
        <v>46300</v>
      </c>
      <c r="BG1181">
        <f t="shared" si="55"/>
        <v>-0.29166666666424135</v>
      </c>
      <c r="BH1181" t="str">
        <f t="shared" si="56"/>
        <v>COMPLY</v>
      </c>
      <c r="BI1181" t="e">
        <f>VLOOKUP(H1181,Sheet2!$A$1:$B$270,2,FALSE)</f>
        <v>#N/A</v>
      </c>
    </row>
    <row r="1182" spans="1:61">
      <c r="A1182">
        <v>1181</v>
      </c>
      <c r="B1182">
        <v>1002622008</v>
      </c>
      <c r="C1182">
        <v>3</v>
      </c>
      <c r="D1182" t="s">
        <v>49</v>
      </c>
      <c r="E1182">
        <v>4</v>
      </c>
      <c r="F1182" t="s">
        <v>244</v>
      </c>
      <c r="G1182" t="s">
        <v>2819</v>
      </c>
      <c r="H1182" t="s">
        <v>2820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46300.44699074074</v>
      </c>
      <c r="P1182" s="57">
        <v>46301.569652777776</v>
      </c>
      <c r="Q1182">
        <v>69404173</v>
      </c>
      <c r="S1182">
        <v>141459108153</v>
      </c>
      <c r="T1182" t="s">
        <v>2827</v>
      </c>
      <c r="U1182" t="s">
        <v>2828</v>
      </c>
      <c r="V1182" t="s">
        <v>2829</v>
      </c>
      <c r="Z1182">
        <v>110.423529</v>
      </c>
      <c r="AA1182">
        <v>-7.3132693</v>
      </c>
      <c r="AB1182" t="s">
        <v>2830</v>
      </c>
      <c r="AC1182" t="s">
        <v>235</v>
      </c>
      <c r="AL1182" t="s">
        <v>217</v>
      </c>
      <c r="AM1182" t="s">
        <v>2831</v>
      </c>
      <c r="AN1182" t="s">
        <v>6</v>
      </c>
      <c r="AO1182" s="57">
        <v>46152.486157407409</v>
      </c>
      <c r="AP1182" s="57">
        <v>46301.333333333336</v>
      </c>
      <c r="AR1182" t="s">
        <v>218</v>
      </c>
      <c r="AS1182" t="s">
        <v>2826</v>
      </c>
      <c r="AT1182" t="s">
        <v>230</v>
      </c>
      <c r="AU1182">
        <v>20261006</v>
      </c>
      <c r="AV1182" t="s">
        <v>221</v>
      </c>
      <c r="AW1182" t="s">
        <v>881</v>
      </c>
      <c r="AX1182" t="s">
        <v>222</v>
      </c>
      <c r="BA1182" s="57">
        <v>46301.333333333336</v>
      </c>
      <c r="BB1182" t="s">
        <v>2831</v>
      </c>
      <c r="BC1182">
        <v>2026</v>
      </c>
      <c r="BD1182">
        <v>10</v>
      </c>
      <c r="BE1182">
        <v>6</v>
      </c>
      <c r="BF1182" s="6">
        <f t="shared" si="54"/>
        <v>46301</v>
      </c>
      <c r="BG1182">
        <f t="shared" si="55"/>
        <v>-0.33333333333575865</v>
      </c>
      <c r="BH1182" t="str">
        <f t="shared" si="56"/>
        <v>COMPLY</v>
      </c>
      <c r="BI1182" t="e">
        <f>VLOOKUP(H1182,Sheet2!$A$1:$B$270,2,FALSE)</f>
        <v>#N/A</v>
      </c>
    </row>
    <row r="1183" spans="1:61">
      <c r="A1183">
        <v>1182</v>
      </c>
      <c r="B1183">
        <v>1002629675</v>
      </c>
      <c r="C1183">
        <v>3</v>
      </c>
      <c r="D1183" t="s">
        <v>49</v>
      </c>
      <c r="E1183">
        <v>4</v>
      </c>
      <c r="F1183" t="s">
        <v>244</v>
      </c>
      <c r="G1183" t="s">
        <v>2819</v>
      </c>
      <c r="H1183" t="s">
        <v>2820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46304.55809027778</v>
      </c>
      <c r="P1183" s="57">
        <v>46305.686539351853</v>
      </c>
      <c r="Q1183">
        <v>69407332</v>
      </c>
      <c r="S1183">
        <v>141459106720</v>
      </c>
      <c r="T1183" t="s">
        <v>5391</v>
      </c>
      <c r="U1183" t="s">
        <v>5392</v>
      </c>
      <c r="V1183" t="s">
        <v>5393</v>
      </c>
      <c r="Z1183">
        <v>110.416211597621</v>
      </c>
      <c r="AA1183">
        <v>-7.3035182440492701</v>
      </c>
      <c r="AB1183" t="s">
        <v>5394</v>
      </c>
      <c r="AC1183" t="s">
        <v>216</v>
      </c>
      <c r="AL1183" t="s">
        <v>217</v>
      </c>
      <c r="AM1183" t="s">
        <v>5395</v>
      </c>
      <c r="AN1183" t="s">
        <v>6</v>
      </c>
      <c r="AO1183" s="57">
        <v>46275.559513888889</v>
      </c>
      <c r="AP1183" s="57">
        <v>46305.458333333336</v>
      </c>
      <c r="AR1183" t="s">
        <v>218</v>
      </c>
      <c r="AS1183" t="s">
        <v>2826</v>
      </c>
      <c r="AT1183" t="s">
        <v>230</v>
      </c>
      <c r="AU1183">
        <v>20261010</v>
      </c>
      <c r="AV1183" t="s">
        <v>221</v>
      </c>
      <c r="AW1183" t="s">
        <v>875</v>
      </c>
      <c r="AX1183" t="s">
        <v>222</v>
      </c>
      <c r="BA1183" s="57">
        <v>46305.458333333336</v>
      </c>
      <c r="BB1183" t="s">
        <v>5395</v>
      </c>
      <c r="BC1183">
        <v>2026</v>
      </c>
      <c r="BD1183">
        <v>10</v>
      </c>
      <c r="BE1183">
        <v>10</v>
      </c>
      <c r="BF1183" s="6">
        <f t="shared" si="54"/>
        <v>46305</v>
      </c>
      <c r="BG1183">
        <f t="shared" si="55"/>
        <v>-0.45833333333575865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1002641155</v>
      </c>
      <c r="C1184">
        <v>3</v>
      </c>
      <c r="D1184" t="s">
        <v>49</v>
      </c>
      <c r="E1184">
        <v>4</v>
      </c>
      <c r="F1184" t="s">
        <v>244</v>
      </c>
      <c r="G1184" t="s">
        <v>2819</v>
      </c>
      <c r="H1184" t="s">
        <v>2820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46312.408171296294</v>
      </c>
      <c r="P1184" s="57">
        <v>46313.649953703702</v>
      </c>
      <c r="Q1184">
        <v>69411935</v>
      </c>
      <c r="S1184">
        <v>141459107624</v>
      </c>
      <c r="T1184" t="s">
        <v>8805</v>
      </c>
      <c r="U1184" t="s">
        <v>8806</v>
      </c>
      <c r="V1184" t="s">
        <v>8807</v>
      </c>
      <c r="Z1184">
        <v>110.40619700000001</v>
      </c>
      <c r="AA1184">
        <v>-7.2606000000000002</v>
      </c>
      <c r="AB1184" t="s">
        <v>8808</v>
      </c>
      <c r="AC1184" t="s">
        <v>235</v>
      </c>
      <c r="AL1184" t="s">
        <v>217</v>
      </c>
      <c r="AM1184" t="s">
        <v>8809</v>
      </c>
      <c r="AN1184" t="s">
        <v>6</v>
      </c>
      <c r="AO1184" t="s">
        <v>8810</v>
      </c>
      <c r="AP1184" s="57">
        <v>46313.333333333336</v>
      </c>
      <c r="AR1184" t="s">
        <v>218</v>
      </c>
      <c r="AS1184" t="s">
        <v>2826</v>
      </c>
      <c r="AT1184" t="s">
        <v>230</v>
      </c>
      <c r="AU1184">
        <v>20261018</v>
      </c>
      <c r="AV1184" t="s">
        <v>221</v>
      </c>
      <c r="AW1184" t="s">
        <v>877</v>
      </c>
      <c r="AX1184" t="s">
        <v>222</v>
      </c>
      <c r="BA1184" s="57">
        <v>46313.333333333336</v>
      </c>
      <c r="BB1184" t="s">
        <v>8809</v>
      </c>
      <c r="BC1184">
        <v>2026</v>
      </c>
      <c r="BD1184">
        <v>10</v>
      </c>
      <c r="BE1184">
        <v>18</v>
      </c>
      <c r="BF1184" s="6">
        <f t="shared" si="54"/>
        <v>46313</v>
      </c>
      <c r="BG1184">
        <f t="shared" si="55"/>
        <v>-0.33333333333575865</v>
      </c>
      <c r="BH1184" t="str">
        <f t="shared" si="56"/>
        <v>COMPLY</v>
      </c>
      <c r="BI1184" t="e">
        <f>VLOOKUP(H1184,Sheet2!$A$1:$B$270,2,FALSE)</f>
        <v>#N/A</v>
      </c>
    </row>
    <row r="1185" spans="1:61">
      <c r="A1185">
        <v>1184</v>
      </c>
      <c r="B1185">
        <v>1002641451</v>
      </c>
      <c r="C1185">
        <v>3</v>
      </c>
      <c r="D1185" t="s">
        <v>49</v>
      </c>
      <c r="E1185">
        <v>4</v>
      </c>
      <c r="F1185" t="s">
        <v>244</v>
      </c>
      <c r="G1185" t="s">
        <v>2819</v>
      </c>
      <c r="H1185" t="s">
        <v>2820</v>
      </c>
      <c r="I1185" t="s">
        <v>212</v>
      </c>
      <c r="J1185" t="s">
        <v>213</v>
      </c>
      <c r="K1185" t="s">
        <v>149</v>
      </c>
      <c r="L1185" t="s">
        <v>214</v>
      </c>
      <c r="M1185" t="s">
        <v>76</v>
      </c>
      <c r="N1185" t="s">
        <v>215</v>
      </c>
      <c r="O1185" s="57">
        <v>46312.60392361111</v>
      </c>
      <c r="P1185" s="57">
        <v>46313.709201388891</v>
      </c>
      <c r="Q1185">
        <v>69412128</v>
      </c>
      <c r="S1185">
        <v>141459107626</v>
      </c>
      <c r="T1185" t="s">
        <v>8811</v>
      </c>
      <c r="U1185" t="s">
        <v>8812</v>
      </c>
      <c r="V1185" t="s">
        <v>8813</v>
      </c>
      <c r="Z1185">
        <v>110.4154334</v>
      </c>
      <c r="AA1185">
        <v>-7.2629007000000003</v>
      </c>
      <c r="AB1185" t="s">
        <v>8814</v>
      </c>
      <c r="AC1185" t="s">
        <v>235</v>
      </c>
      <c r="AL1185" t="s">
        <v>217</v>
      </c>
      <c r="AM1185" t="s">
        <v>8815</v>
      </c>
      <c r="AN1185" t="s">
        <v>6</v>
      </c>
      <c r="AO1185" t="s">
        <v>8816</v>
      </c>
      <c r="AP1185" s="57">
        <v>46313.458333333336</v>
      </c>
      <c r="AR1185" t="s">
        <v>218</v>
      </c>
      <c r="AS1185" t="s">
        <v>2826</v>
      </c>
      <c r="AT1185" t="s">
        <v>230</v>
      </c>
      <c r="AU1185">
        <v>20261018</v>
      </c>
      <c r="AV1185" t="s">
        <v>221</v>
      </c>
      <c r="AW1185" t="s">
        <v>879</v>
      </c>
      <c r="AX1185" t="s">
        <v>222</v>
      </c>
      <c r="BA1185" s="57">
        <v>46313.458333333336</v>
      </c>
      <c r="BB1185" t="s">
        <v>8815</v>
      </c>
      <c r="BC1185">
        <v>2026</v>
      </c>
      <c r="BD1185">
        <v>10</v>
      </c>
      <c r="BE1185">
        <v>18</v>
      </c>
      <c r="BF1185" s="6">
        <f t="shared" si="54"/>
        <v>46313</v>
      </c>
      <c r="BG1185">
        <f t="shared" si="55"/>
        <v>-0.45833333333575865</v>
      </c>
      <c r="BH1185" t="str">
        <f t="shared" si="56"/>
        <v>COMPLY</v>
      </c>
      <c r="BI1185" t="e">
        <f>VLOOKUP(H1185,Sheet2!$A$1:$B$270,2,FALSE)</f>
        <v>#N/A</v>
      </c>
    </row>
    <row r="1186" spans="1:61">
      <c r="A1186">
        <v>1185</v>
      </c>
      <c r="B1186">
        <v>1002645099</v>
      </c>
      <c r="C1186">
        <v>3</v>
      </c>
      <c r="D1186" t="s">
        <v>49</v>
      </c>
      <c r="E1186">
        <v>4</v>
      </c>
      <c r="F1186" t="s">
        <v>244</v>
      </c>
      <c r="G1186" t="s">
        <v>2819</v>
      </c>
      <c r="H1186" t="s">
        <v>2820</v>
      </c>
      <c r="I1186" t="s">
        <v>212</v>
      </c>
      <c r="J1186" t="s">
        <v>213</v>
      </c>
      <c r="K1186" t="s">
        <v>149</v>
      </c>
      <c r="L1186" t="s">
        <v>826</v>
      </c>
      <c r="M1186" t="s">
        <v>76</v>
      </c>
      <c r="N1186" t="s">
        <v>215</v>
      </c>
      <c r="O1186" s="57">
        <v>46315.463009259256</v>
      </c>
      <c r="P1186" s="57">
        <v>46315.807962962965</v>
      </c>
      <c r="Q1186">
        <v>69413592</v>
      </c>
      <c r="R1186">
        <v>2983533009</v>
      </c>
      <c r="S1186">
        <v>141459107810</v>
      </c>
      <c r="T1186" t="s">
        <v>10471</v>
      </c>
      <c r="U1186" t="s">
        <v>10472</v>
      </c>
      <c r="V1186" t="s">
        <v>10473</v>
      </c>
      <c r="Z1186">
        <v>110.4030443</v>
      </c>
      <c r="AA1186">
        <v>-7.2545403999999998</v>
      </c>
      <c r="AB1186" t="s">
        <v>10474</v>
      </c>
      <c r="AC1186" t="s">
        <v>235</v>
      </c>
      <c r="AL1186" t="s">
        <v>217</v>
      </c>
      <c r="AM1186" t="s">
        <v>10104</v>
      </c>
      <c r="AN1186" t="s">
        <v>6</v>
      </c>
      <c r="AO1186" t="s">
        <v>10099</v>
      </c>
      <c r="AP1186" s="57">
        <v>46316.333333333336</v>
      </c>
      <c r="AR1186" t="s">
        <v>218</v>
      </c>
      <c r="AS1186" t="s">
        <v>2826</v>
      </c>
      <c r="AT1186" t="s">
        <v>230</v>
      </c>
      <c r="AU1186">
        <v>20261020</v>
      </c>
      <c r="AV1186" t="s">
        <v>221</v>
      </c>
      <c r="AW1186" t="s">
        <v>2852</v>
      </c>
      <c r="AX1186" t="s">
        <v>222</v>
      </c>
      <c r="BA1186" s="57">
        <v>46316.333333333336</v>
      </c>
      <c r="BB1186" t="s">
        <v>10104</v>
      </c>
      <c r="BC1186">
        <v>2026</v>
      </c>
      <c r="BD1186">
        <v>10</v>
      </c>
      <c r="BE1186">
        <v>20</v>
      </c>
      <c r="BF1186" s="6">
        <f t="shared" si="54"/>
        <v>46315</v>
      </c>
      <c r="BG1186">
        <f t="shared" si="55"/>
        <v>-1.3333333333357587</v>
      </c>
      <c r="BH1186" t="str">
        <f t="shared" si="56"/>
        <v>COMPLY</v>
      </c>
      <c r="BI1186" t="e">
        <f>VLOOKUP(H1186,Sheet2!$A$1:$B$270,2,FALSE)</f>
        <v>#N/A</v>
      </c>
    </row>
    <row r="1187" spans="1:61">
      <c r="A1187">
        <v>1186</v>
      </c>
      <c r="B1187">
        <v>1002638443</v>
      </c>
      <c r="C1187">
        <v>3</v>
      </c>
      <c r="D1187" t="s">
        <v>49</v>
      </c>
      <c r="E1187">
        <v>4</v>
      </c>
      <c r="F1187" t="s">
        <v>244</v>
      </c>
      <c r="G1187" t="s">
        <v>2819</v>
      </c>
      <c r="H1187" t="s">
        <v>4158</v>
      </c>
      <c r="I1187" t="s">
        <v>212</v>
      </c>
      <c r="J1187" t="s">
        <v>213</v>
      </c>
      <c r="K1187" t="s">
        <v>149</v>
      </c>
      <c r="L1187" t="s">
        <v>214</v>
      </c>
      <c r="M1187" t="s">
        <v>1400</v>
      </c>
      <c r="N1187" t="s">
        <v>215</v>
      </c>
      <c r="O1187" s="57">
        <v>46310.555960648147</v>
      </c>
      <c r="P1187" s="57">
        <v>46314.550821759258</v>
      </c>
      <c r="Q1187">
        <v>69410806</v>
      </c>
      <c r="S1187">
        <v>141411106859</v>
      </c>
      <c r="T1187" t="s">
        <v>7730</v>
      </c>
      <c r="U1187" t="s">
        <v>7731</v>
      </c>
      <c r="V1187" t="s">
        <v>7732</v>
      </c>
      <c r="Z1187">
        <v>110.32620243356401</v>
      </c>
      <c r="AA1187">
        <v>-7.2218855673038096</v>
      </c>
      <c r="AB1187" t="s">
        <v>7733</v>
      </c>
      <c r="AC1187" t="s">
        <v>235</v>
      </c>
      <c r="AL1187" t="s">
        <v>217</v>
      </c>
      <c r="AM1187" t="s">
        <v>7734</v>
      </c>
      <c r="AN1187" t="s">
        <v>6</v>
      </c>
      <c r="AO1187" t="s">
        <v>7415</v>
      </c>
      <c r="AP1187" s="57">
        <v>46311.458333333336</v>
      </c>
      <c r="AR1187" t="s">
        <v>14</v>
      </c>
      <c r="AS1187" t="s">
        <v>2826</v>
      </c>
      <c r="AT1187" t="s">
        <v>230</v>
      </c>
      <c r="AV1187" t="s">
        <v>8817</v>
      </c>
      <c r="AW1187" t="s">
        <v>880</v>
      </c>
      <c r="AX1187" t="s">
        <v>222</v>
      </c>
      <c r="BA1187" s="57">
        <v>46311.458333333336</v>
      </c>
      <c r="BB1187" t="s">
        <v>7734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:61">
      <c r="A1188">
        <v>1187</v>
      </c>
      <c r="B1188">
        <v>1002626880</v>
      </c>
      <c r="C1188">
        <v>3</v>
      </c>
      <c r="D1188" t="s">
        <v>49</v>
      </c>
      <c r="E1188">
        <v>4</v>
      </c>
      <c r="F1188" t="s">
        <v>244</v>
      </c>
      <c r="G1188" t="s">
        <v>2819</v>
      </c>
      <c r="H1188" t="s">
        <v>4158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46302.73101851852</v>
      </c>
      <c r="P1188" s="57">
        <v>46303.544988425929</v>
      </c>
      <c r="Q1188">
        <v>69406134</v>
      </c>
      <c r="S1188">
        <v>141411106690</v>
      </c>
      <c r="T1188" t="s">
        <v>4159</v>
      </c>
      <c r="U1188" t="s">
        <v>4613</v>
      </c>
      <c r="V1188" t="s">
        <v>4160</v>
      </c>
      <c r="Z1188">
        <v>110.37462361156901</v>
      </c>
      <c r="AA1188">
        <v>-7.2258301157136202</v>
      </c>
      <c r="AB1188" t="s">
        <v>4161</v>
      </c>
      <c r="AC1188" t="s">
        <v>216</v>
      </c>
      <c r="AL1188" t="s">
        <v>217</v>
      </c>
      <c r="AM1188" t="s">
        <v>4162</v>
      </c>
      <c r="AN1188" t="s">
        <v>6</v>
      </c>
      <c r="AO1188" s="57">
        <v>46213.736238425925</v>
      </c>
      <c r="AP1188" s="57">
        <v>46303.625</v>
      </c>
      <c r="AR1188" t="s">
        <v>218</v>
      </c>
      <c r="AS1188" t="s">
        <v>2826</v>
      </c>
      <c r="AT1188" t="s">
        <v>230</v>
      </c>
      <c r="AU1188">
        <v>20261008</v>
      </c>
      <c r="AV1188" t="s">
        <v>221</v>
      </c>
      <c r="AW1188" t="s">
        <v>877</v>
      </c>
      <c r="AX1188" t="s">
        <v>222</v>
      </c>
      <c r="BA1188" s="57">
        <v>46303.625</v>
      </c>
      <c r="BB1188" t="s">
        <v>4162</v>
      </c>
      <c r="BC1188">
        <v>2026</v>
      </c>
      <c r="BD1188">
        <v>10</v>
      </c>
      <c r="BE1188">
        <v>8</v>
      </c>
      <c r="BF1188" s="6">
        <f t="shared" si="54"/>
        <v>46303</v>
      </c>
      <c r="BG1188">
        <f t="shared" si="55"/>
        <v>-0.625</v>
      </c>
      <c r="BH1188" t="str">
        <f t="shared" si="56"/>
        <v>COMPLY</v>
      </c>
      <c r="BI1188" t="e">
        <f>VLOOKUP(H1188,Sheet2!$A$1:$B$270,2,FALSE)</f>
        <v>#N/A</v>
      </c>
    </row>
    <row r="1189" spans="1:61">
      <c r="A1189">
        <v>1188</v>
      </c>
      <c r="B1189">
        <v>1002637738</v>
      </c>
      <c r="C1189">
        <v>3</v>
      </c>
      <c r="D1189" t="s">
        <v>49</v>
      </c>
      <c r="E1189">
        <v>4</v>
      </c>
      <c r="F1189" t="s">
        <v>244</v>
      </c>
      <c r="G1189" t="s">
        <v>2819</v>
      </c>
      <c r="H1189" t="s">
        <v>4158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46310.376192129632</v>
      </c>
      <c r="P1189" s="57">
        <v>46311.536539351851</v>
      </c>
      <c r="Q1189">
        <v>69410517</v>
      </c>
      <c r="S1189">
        <v>141411106345</v>
      </c>
      <c r="T1189" t="s">
        <v>7735</v>
      </c>
      <c r="U1189" t="s">
        <v>7736</v>
      </c>
      <c r="V1189" t="s">
        <v>7737</v>
      </c>
      <c r="Z1189">
        <v>110.309196</v>
      </c>
      <c r="AA1189">
        <v>-7.2542289999999996</v>
      </c>
      <c r="AB1189" t="s">
        <v>7738</v>
      </c>
      <c r="AC1189" t="s">
        <v>235</v>
      </c>
      <c r="AL1189" t="s">
        <v>217</v>
      </c>
      <c r="AM1189" t="s">
        <v>7465</v>
      </c>
      <c r="AN1189" t="s">
        <v>6</v>
      </c>
      <c r="AO1189" t="s">
        <v>7427</v>
      </c>
      <c r="AP1189" s="57">
        <v>46311.458333333336</v>
      </c>
      <c r="AR1189" t="s">
        <v>218</v>
      </c>
      <c r="AS1189" t="s">
        <v>2826</v>
      </c>
      <c r="AT1189" t="s">
        <v>342</v>
      </c>
      <c r="AU1189">
        <v>20261016</v>
      </c>
      <c r="AV1189" t="s">
        <v>221</v>
      </c>
      <c r="AW1189" t="s">
        <v>854</v>
      </c>
      <c r="AX1189" t="s">
        <v>222</v>
      </c>
      <c r="BA1189" s="57">
        <v>46311.458333333336</v>
      </c>
      <c r="BB1189" t="s">
        <v>7465</v>
      </c>
      <c r="BC1189">
        <v>2026</v>
      </c>
      <c r="BD1189">
        <v>10</v>
      </c>
      <c r="BE1189">
        <v>16</v>
      </c>
      <c r="BF1189" s="6">
        <f t="shared" si="54"/>
        <v>46311</v>
      </c>
      <c r="BG1189">
        <f t="shared" si="55"/>
        <v>-0.45833333333575865</v>
      </c>
      <c r="BH1189" t="str">
        <f t="shared" si="56"/>
        <v>COMPLY</v>
      </c>
      <c r="BI1189" t="e">
        <f>VLOOKUP(H1189,Sheet2!$A$1:$B$270,2,FALSE)</f>
        <v>#N/A</v>
      </c>
    </row>
    <row r="1190" spans="1:61">
      <c r="A1190">
        <v>1189</v>
      </c>
      <c r="B1190">
        <v>1002643127</v>
      </c>
      <c r="C1190">
        <v>3</v>
      </c>
      <c r="D1190" t="s">
        <v>49</v>
      </c>
      <c r="E1190">
        <v>4</v>
      </c>
      <c r="F1190" t="s">
        <v>244</v>
      </c>
      <c r="G1190" t="s">
        <v>2819</v>
      </c>
      <c r="H1190" t="s">
        <v>4158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46314.550833333335</v>
      </c>
      <c r="P1190" s="57">
        <v>46314.574629629627</v>
      </c>
      <c r="Q1190">
        <v>69410806</v>
      </c>
      <c r="S1190">
        <v>141411106005</v>
      </c>
      <c r="T1190" t="s">
        <v>7730</v>
      </c>
      <c r="U1190" t="s">
        <v>9750</v>
      </c>
      <c r="V1190" t="s">
        <v>9751</v>
      </c>
      <c r="Z1190">
        <v>110.327467</v>
      </c>
      <c r="AA1190">
        <v>-7.2221489999999999</v>
      </c>
      <c r="AB1190" t="s">
        <v>7733</v>
      </c>
      <c r="AC1190" t="s">
        <v>216</v>
      </c>
      <c r="AL1190" t="s">
        <v>217</v>
      </c>
      <c r="AM1190" t="s">
        <v>9752</v>
      </c>
      <c r="AN1190" t="s">
        <v>6</v>
      </c>
      <c r="AO1190" t="s">
        <v>9753</v>
      </c>
      <c r="AR1190" t="s">
        <v>218</v>
      </c>
      <c r="AS1190" t="s">
        <v>2826</v>
      </c>
      <c r="AT1190" t="s">
        <v>230</v>
      </c>
      <c r="AU1190">
        <v>20261019</v>
      </c>
      <c r="AV1190" t="s">
        <v>221</v>
      </c>
      <c r="AW1190" t="s">
        <v>559</v>
      </c>
      <c r="AX1190" t="s">
        <v>222</v>
      </c>
      <c r="BA1190" s="57">
        <v>46314.291666666664</v>
      </c>
      <c r="BB1190" t="s">
        <v>9752</v>
      </c>
      <c r="BC1190">
        <v>2026</v>
      </c>
      <c r="BD1190">
        <v>10</v>
      </c>
      <c r="BE1190">
        <v>19</v>
      </c>
      <c r="BF1190" s="6">
        <f t="shared" si="54"/>
        <v>46314</v>
      </c>
      <c r="BG1190">
        <f t="shared" si="55"/>
        <v>-0.29166666666424135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1002644257</v>
      </c>
      <c r="C1191">
        <v>3</v>
      </c>
      <c r="D1191" t="s">
        <v>49</v>
      </c>
      <c r="E1191">
        <v>4</v>
      </c>
      <c r="F1191" t="s">
        <v>244</v>
      </c>
      <c r="G1191" t="s">
        <v>2819</v>
      </c>
      <c r="H1191" t="s">
        <v>4158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46314.753240740742</v>
      </c>
      <c r="P1191" s="57">
        <v>46315.669120370374</v>
      </c>
      <c r="Q1191">
        <v>69413312</v>
      </c>
      <c r="S1191">
        <v>141411106178</v>
      </c>
      <c r="T1191" t="s">
        <v>9754</v>
      </c>
      <c r="U1191" t="s">
        <v>10475</v>
      </c>
      <c r="V1191" t="s">
        <v>9755</v>
      </c>
      <c r="Z1191">
        <v>110.395129047193</v>
      </c>
      <c r="AA1191">
        <v>-7.2034480669864598</v>
      </c>
      <c r="AB1191" t="s">
        <v>9756</v>
      </c>
      <c r="AC1191" t="s">
        <v>235</v>
      </c>
      <c r="AL1191" t="s">
        <v>217</v>
      </c>
      <c r="AM1191" t="s">
        <v>9436</v>
      </c>
      <c r="AN1191" t="s">
        <v>6</v>
      </c>
      <c r="AO1191" t="s">
        <v>9757</v>
      </c>
      <c r="AP1191" s="57">
        <v>46315.625</v>
      </c>
      <c r="AR1191" t="s">
        <v>218</v>
      </c>
      <c r="AS1191" t="s">
        <v>2826</v>
      </c>
      <c r="AT1191" t="s">
        <v>230</v>
      </c>
      <c r="AU1191">
        <v>20261020</v>
      </c>
      <c r="AV1191" t="s">
        <v>221</v>
      </c>
      <c r="AW1191" t="s">
        <v>923</v>
      </c>
      <c r="AX1191" t="s">
        <v>222</v>
      </c>
      <c r="BA1191" s="57">
        <v>46315.625</v>
      </c>
      <c r="BB1191" t="s">
        <v>9436</v>
      </c>
      <c r="BC1191">
        <v>2026</v>
      </c>
      <c r="BD1191">
        <v>10</v>
      </c>
      <c r="BE1191">
        <v>20</v>
      </c>
      <c r="BF1191" s="6">
        <f t="shared" si="54"/>
        <v>46315</v>
      </c>
      <c r="BG1191">
        <f t="shared" si="55"/>
        <v>-0.625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1002644678</v>
      </c>
      <c r="C1192">
        <v>3</v>
      </c>
      <c r="D1192" t="s">
        <v>49</v>
      </c>
      <c r="E1192">
        <v>4</v>
      </c>
      <c r="F1192" t="s">
        <v>244</v>
      </c>
      <c r="G1192" t="s">
        <v>2819</v>
      </c>
      <c r="H1192" t="s">
        <v>4158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46315.391574074078</v>
      </c>
      <c r="P1192" s="57">
        <v>46315.606932870367</v>
      </c>
      <c r="Q1192">
        <v>69413455</v>
      </c>
      <c r="S1192">
        <v>141411106175</v>
      </c>
      <c r="T1192" t="s">
        <v>10476</v>
      </c>
      <c r="U1192" t="s">
        <v>10477</v>
      </c>
      <c r="V1192" t="s">
        <v>10478</v>
      </c>
      <c r="Z1192">
        <v>110.39171159999999</v>
      </c>
      <c r="AA1192">
        <v>-7.2017129999999998</v>
      </c>
      <c r="AB1192" t="s">
        <v>10479</v>
      </c>
      <c r="AC1192" t="s">
        <v>235</v>
      </c>
      <c r="AL1192" t="s">
        <v>217</v>
      </c>
      <c r="AM1192" t="s">
        <v>10399</v>
      </c>
      <c r="AN1192" t="s">
        <v>6</v>
      </c>
      <c r="AO1192" t="s">
        <v>10118</v>
      </c>
      <c r="AP1192" s="57">
        <v>46316.333333333336</v>
      </c>
      <c r="AR1192" t="s">
        <v>218</v>
      </c>
      <c r="AS1192" t="s">
        <v>2826</v>
      </c>
      <c r="AT1192" t="s">
        <v>230</v>
      </c>
      <c r="AU1192">
        <v>20261020</v>
      </c>
      <c r="AV1192" t="s">
        <v>221</v>
      </c>
      <c r="AW1192" t="s">
        <v>923</v>
      </c>
      <c r="AX1192" t="s">
        <v>222</v>
      </c>
      <c r="BA1192" s="57">
        <v>46316.333333333336</v>
      </c>
      <c r="BB1192" t="s">
        <v>10399</v>
      </c>
      <c r="BC1192">
        <v>2026</v>
      </c>
      <c r="BD1192">
        <v>10</v>
      </c>
      <c r="BE1192">
        <v>20</v>
      </c>
      <c r="BF1192" s="6">
        <f t="shared" si="54"/>
        <v>46315</v>
      </c>
      <c r="BG1192">
        <f t="shared" si="55"/>
        <v>-1.3333333333357587</v>
      </c>
      <c r="BH1192" t="str">
        <f t="shared" si="56"/>
        <v>COMPLY</v>
      </c>
      <c r="BI1192" t="e">
        <f>VLOOKUP(H1192,Sheet2!$A$1:$B$270,2,FALSE)</f>
        <v>#N/A</v>
      </c>
    </row>
    <row r="1193" spans="1:61">
      <c r="A1193">
        <v>1192</v>
      </c>
      <c r="B1193">
        <v>1002632912</v>
      </c>
      <c r="C1193">
        <v>3</v>
      </c>
      <c r="D1193" t="s">
        <v>49</v>
      </c>
      <c r="E1193">
        <v>4</v>
      </c>
      <c r="F1193" t="s">
        <v>244</v>
      </c>
      <c r="G1193" t="s">
        <v>2819</v>
      </c>
      <c r="H1193" t="s">
        <v>4158</v>
      </c>
      <c r="I1193" t="s">
        <v>212</v>
      </c>
      <c r="J1193" t="s">
        <v>213</v>
      </c>
      <c r="K1193" t="s">
        <v>149</v>
      </c>
      <c r="L1193" t="s">
        <v>214</v>
      </c>
      <c r="M1193" t="s">
        <v>1918</v>
      </c>
      <c r="N1193" t="s">
        <v>215</v>
      </c>
      <c r="O1193" s="57">
        <v>46307.55804398148</v>
      </c>
      <c r="P1193" s="57">
        <v>46308.59957175926</v>
      </c>
      <c r="Q1193">
        <v>69408651</v>
      </c>
      <c r="S1193">
        <v>141411106694</v>
      </c>
      <c r="T1193" t="s">
        <v>4159</v>
      </c>
      <c r="U1193" t="s">
        <v>6224</v>
      </c>
      <c r="V1193" t="s">
        <v>6225</v>
      </c>
      <c r="Z1193">
        <v>110.37462361156901</v>
      </c>
      <c r="AA1193">
        <v>-7.2258301157136202</v>
      </c>
      <c r="AB1193" t="s">
        <v>6226</v>
      </c>
      <c r="AC1193" t="s">
        <v>216</v>
      </c>
      <c r="AL1193" t="s">
        <v>217</v>
      </c>
      <c r="AM1193" t="s">
        <v>6227</v>
      </c>
      <c r="AN1193" t="s">
        <v>6</v>
      </c>
      <c r="AO1193" s="57">
        <v>46366.55909722222</v>
      </c>
      <c r="AP1193" s="57">
        <v>46308.458333333336</v>
      </c>
      <c r="AQ1193" t="s">
        <v>841</v>
      </c>
      <c r="AR1193" t="s">
        <v>12</v>
      </c>
      <c r="AS1193" t="s">
        <v>2826</v>
      </c>
      <c r="AT1193" t="s">
        <v>230</v>
      </c>
      <c r="AV1193" t="s">
        <v>1626</v>
      </c>
      <c r="AW1193" t="s">
        <v>877</v>
      </c>
      <c r="AX1193" t="s">
        <v>222</v>
      </c>
      <c r="BA1193" s="57">
        <v>46308.458333333336</v>
      </c>
      <c r="BB1193" t="s">
        <v>6227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:61">
      <c r="A1194">
        <v>1193</v>
      </c>
      <c r="B1194">
        <v>1002631155</v>
      </c>
      <c r="C1194">
        <v>3</v>
      </c>
      <c r="D1194" t="s">
        <v>49</v>
      </c>
      <c r="E1194">
        <v>4</v>
      </c>
      <c r="F1194" t="s">
        <v>244</v>
      </c>
      <c r="G1194" t="s">
        <v>2819</v>
      </c>
      <c r="H1194" t="s">
        <v>5396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46305.720543981479</v>
      </c>
      <c r="P1194" s="57">
        <v>46306.761932870373</v>
      </c>
      <c r="Q1194">
        <v>69408021</v>
      </c>
      <c r="S1194">
        <v>141459108717</v>
      </c>
      <c r="T1194" t="s">
        <v>5397</v>
      </c>
      <c r="U1194" t="s">
        <v>5398</v>
      </c>
      <c r="V1194" t="s">
        <v>5399</v>
      </c>
      <c r="Z1194">
        <v>110.44568099999999</v>
      </c>
      <c r="AA1194">
        <v>-7.2663842999999897</v>
      </c>
      <c r="AB1194" t="s">
        <v>5400</v>
      </c>
      <c r="AC1194" t="s">
        <v>235</v>
      </c>
      <c r="AL1194" t="s">
        <v>217</v>
      </c>
      <c r="AM1194" t="s">
        <v>5016</v>
      </c>
      <c r="AN1194" t="s">
        <v>6</v>
      </c>
      <c r="AO1194" s="57">
        <v>46305.725659722222</v>
      </c>
      <c r="AP1194" s="57">
        <v>46306.625</v>
      </c>
      <c r="AR1194" t="s">
        <v>218</v>
      </c>
      <c r="AS1194" t="s">
        <v>2826</v>
      </c>
      <c r="AT1194" t="s">
        <v>230</v>
      </c>
      <c r="AU1194">
        <v>20261011</v>
      </c>
      <c r="AV1194" t="s">
        <v>221</v>
      </c>
      <c r="AW1194" t="s">
        <v>876</v>
      </c>
      <c r="AX1194" t="s">
        <v>222</v>
      </c>
      <c r="BA1194" s="57">
        <v>46306.625</v>
      </c>
      <c r="BB1194" t="s">
        <v>5016</v>
      </c>
      <c r="BC1194">
        <v>2026</v>
      </c>
      <c r="BD1194">
        <v>10</v>
      </c>
      <c r="BE1194">
        <v>11</v>
      </c>
      <c r="BF1194" s="6">
        <f t="shared" si="54"/>
        <v>46306</v>
      </c>
      <c r="BG1194">
        <f t="shared" si="55"/>
        <v>-0.625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1002632073</v>
      </c>
      <c r="C1195">
        <v>3</v>
      </c>
      <c r="D1195" t="s">
        <v>49</v>
      </c>
      <c r="E1195">
        <v>4</v>
      </c>
      <c r="F1195" t="s">
        <v>244</v>
      </c>
      <c r="G1195" t="s">
        <v>2819</v>
      </c>
      <c r="H1195" t="s">
        <v>5396</v>
      </c>
      <c r="I1195" t="s">
        <v>212</v>
      </c>
      <c r="J1195" t="s">
        <v>213</v>
      </c>
      <c r="K1195" t="s">
        <v>149</v>
      </c>
      <c r="L1195" t="s">
        <v>214</v>
      </c>
      <c r="M1195" t="s">
        <v>76</v>
      </c>
      <c r="N1195" t="s">
        <v>215</v>
      </c>
      <c r="O1195" s="57">
        <v>46307.386562500003</v>
      </c>
      <c r="P1195" s="57">
        <v>46307.771585648145</v>
      </c>
      <c r="Q1195">
        <v>69408368</v>
      </c>
      <c r="S1195">
        <v>141459108718</v>
      </c>
      <c r="T1195" t="s">
        <v>6228</v>
      </c>
      <c r="U1195" t="s">
        <v>6229</v>
      </c>
      <c r="V1195" t="s">
        <v>6230</v>
      </c>
      <c r="Z1195">
        <v>110.4671494</v>
      </c>
      <c r="AA1195">
        <v>-7.2376904</v>
      </c>
      <c r="AB1195" t="s">
        <v>6231</v>
      </c>
      <c r="AC1195" t="s">
        <v>235</v>
      </c>
      <c r="AL1195" t="s">
        <v>217</v>
      </c>
      <c r="AM1195" t="s">
        <v>5839</v>
      </c>
      <c r="AN1195" t="s">
        <v>6</v>
      </c>
      <c r="AO1195" s="57">
        <v>46366.392314814817</v>
      </c>
      <c r="AP1195" s="57">
        <v>46308.333333333336</v>
      </c>
      <c r="AR1195" t="s">
        <v>218</v>
      </c>
      <c r="AS1195" t="s">
        <v>2826</v>
      </c>
      <c r="AT1195" t="s">
        <v>230</v>
      </c>
      <c r="AU1195">
        <v>20261012</v>
      </c>
      <c r="AV1195" t="s">
        <v>221</v>
      </c>
      <c r="AW1195" t="s">
        <v>923</v>
      </c>
      <c r="AX1195" t="s">
        <v>222</v>
      </c>
      <c r="BA1195" s="57">
        <v>46308.333333333336</v>
      </c>
      <c r="BB1195" t="s">
        <v>5839</v>
      </c>
      <c r="BC1195">
        <v>2026</v>
      </c>
      <c r="BD1195">
        <v>10</v>
      </c>
      <c r="BE1195">
        <v>12</v>
      </c>
      <c r="BF1195" s="6">
        <f t="shared" si="54"/>
        <v>46307</v>
      </c>
      <c r="BG1195">
        <f t="shared" si="55"/>
        <v>-1.3333333333357587</v>
      </c>
      <c r="BH1195" t="str">
        <f t="shared" si="56"/>
        <v>COMPLY</v>
      </c>
      <c r="BI1195" t="e">
        <f>VLOOKUP(H1195,Sheet2!$A$1:$B$270,2,FALSE)</f>
        <v>#N/A</v>
      </c>
    </row>
    <row r="1196" spans="1:61">
      <c r="A1196">
        <v>1195</v>
      </c>
      <c r="B1196">
        <v>1002636938</v>
      </c>
      <c r="C1196">
        <v>3</v>
      </c>
      <c r="D1196" t="s">
        <v>49</v>
      </c>
      <c r="E1196">
        <v>4</v>
      </c>
      <c r="F1196" t="s">
        <v>244</v>
      </c>
      <c r="G1196" t="s">
        <v>2819</v>
      </c>
      <c r="H1196" t="s">
        <v>5396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46309.599108796298</v>
      </c>
      <c r="P1196" s="57">
        <v>46310.740416666667</v>
      </c>
      <c r="Q1196">
        <v>69410140</v>
      </c>
      <c r="S1196">
        <v>141459107082</v>
      </c>
      <c r="T1196" t="s">
        <v>7099</v>
      </c>
      <c r="U1196" t="s">
        <v>7100</v>
      </c>
      <c r="V1196" t="s">
        <v>7101</v>
      </c>
      <c r="Z1196">
        <v>110.437046</v>
      </c>
      <c r="AA1196">
        <v>-7.186439</v>
      </c>
      <c r="AB1196" t="s">
        <v>7102</v>
      </c>
      <c r="AC1196" t="s">
        <v>235</v>
      </c>
      <c r="AL1196" t="s">
        <v>217</v>
      </c>
      <c r="AM1196" t="s">
        <v>7103</v>
      </c>
      <c r="AN1196" t="s">
        <v>6</v>
      </c>
      <c r="AO1196" t="s">
        <v>6855</v>
      </c>
      <c r="AP1196" s="57">
        <v>46310.458333333336</v>
      </c>
      <c r="AR1196" t="s">
        <v>218</v>
      </c>
      <c r="AS1196" t="s">
        <v>2826</v>
      </c>
      <c r="AT1196" t="s">
        <v>230</v>
      </c>
      <c r="AU1196">
        <v>20261015</v>
      </c>
      <c r="AV1196" t="s">
        <v>221</v>
      </c>
      <c r="AW1196" t="s">
        <v>878</v>
      </c>
      <c r="AX1196" t="s">
        <v>222</v>
      </c>
      <c r="BA1196" s="57">
        <v>46310.458333333336</v>
      </c>
      <c r="BB1196" t="s">
        <v>7103</v>
      </c>
      <c r="BC1196">
        <v>2026</v>
      </c>
      <c r="BD1196">
        <v>10</v>
      </c>
      <c r="BE1196">
        <v>15</v>
      </c>
      <c r="BF1196" s="6">
        <f t="shared" si="54"/>
        <v>46310</v>
      </c>
      <c r="BG1196">
        <f t="shared" si="55"/>
        <v>-0.45833333333575865</v>
      </c>
      <c r="BH1196" t="str">
        <f t="shared" si="56"/>
        <v>COMPLY</v>
      </c>
      <c r="BI1196" t="e">
        <f>VLOOKUP(H1196,Sheet2!$A$1:$B$270,2,FALSE)</f>
        <v>#N/A</v>
      </c>
    </row>
    <row r="1197" spans="1:61">
      <c r="A1197">
        <v>1196</v>
      </c>
      <c r="B1197">
        <v>1002641957</v>
      </c>
      <c r="C1197">
        <v>3</v>
      </c>
      <c r="D1197" t="s">
        <v>49</v>
      </c>
      <c r="E1197">
        <v>4</v>
      </c>
      <c r="F1197" t="s">
        <v>244</v>
      </c>
      <c r="G1197" t="s">
        <v>2819</v>
      </c>
      <c r="H1197" t="s">
        <v>5396</v>
      </c>
      <c r="I1197" t="s">
        <v>212</v>
      </c>
      <c r="J1197" t="s">
        <v>213</v>
      </c>
      <c r="K1197" t="s">
        <v>149</v>
      </c>
      <c r="L1197" t="s">
        <v>214</v>
      </c>
      <c r="M1197" t="s">
        <v>76</v>
      </c>
      <c r="N1197" t="s">
        <v>215</v>
      </c>
      <c r="O1197" s="57">
        <v>46313.613657407404</v>
      </c>
      <c r="P1197" s="57">
        <v>46314.738437499997</v>
      </c>
      <c r="Q1197">
        <v>69412408</v>
      </c>
      <c r="S1197">
        <v>141459108167</v>
      </c>
      <c r="T1197" t="s">
        <v>8818</v>
      </c>
      <c r="U1197" t="s">
        <v>8819</v>
      </c>
      <c r="V1197" t="s">
        <v>8820</v>
      </c>
      <c r="Z1197">
        <v>110.42660100000001</v>
      </c>
      <c r="AA1197">
        <v>-7.2297370000000001</v>
      </c>
      <c r="AB1197" t="s">
        <v>8821</v>
      </c>
      <c r="AC1197" t="s">
        <v>235</v>
      </c>
      <c r="AL1197" t="s">
        <v>217</v>
      </c>
      <c r="AM1197" t="s">
        <v>7939</v>
      </c>
      <c r="AN1197" t="s">
        <v>6</v>
      </c>
      <c r="AO1197" t="s">
        <v>8822</v>
      </c>
      <c r="AP1197" s="57">
        <v>46314.458333333336</v>
      </c>
      <c r="AR1197" t="s">
        <v>218</v>
      </c>
      <c r="AS1197" t="s">
        <v>2826</v>
      </c>
      <c r="AT1197" t="s">
        <v>230</v>
      </c>
      <c r="AU1197">
        <v>20261019</v>
      </c>
      <c r="AV1197" t="s">
        <v>221</v>
      </c>
      <c r="AW1197" t="s">
        <v>923</v>
      </c>
      <c r="AX1197" t="s">
        <v>222</v>
      </c>
      <c r="BA1197" s="57">
        <v>46314.458333333336</v>
      </c>
      <c r="BB1197" t="s">
        <v>7939</v>
      </c>
      <c r="BC1197">
        <v>2026</v>
      </c>
      <c r="BD1197">
        <v>10</v>
      </c>
      <c r="BE1197">
        <v>19</v>
      </c>
      <c r="BF1197" s="6">
        <f t="shared" si="54"/>
        <v>46314</v>
      </c>
      <c r="BG1197">
        <f t="shared" si="55"/>
        <v>-0.45833333333575865</v>
      </c>
      <c r="BH1197" t="str">
        <f t="shared" si="56"/>
        <v>COMPLY</v>
      </c>
      <c r="BI1197" t="e">
        <f>VLOOKUP(H1197,Sheet2!$A$1:$B$270,2,FALSE)</f>
        <v>#N/A</v>
      </c>
    </row>
    <row r="1198" spans="1:61">
      <c r="A1198">
        <v>1197</v>
      </c>
      <c r="B1198">
        <v>1002623230</v>
      </c>
      <c r="C1198">
        <v>3</v>
      </c>
      <c r="D1198" t="s">
        <v>49</v>
      </c>
      <c r="E1198">
        <v>4</v>
      </c>
      <c r="F1198" t="s">
        <v>244</v>
      </c>
      <c r="G1198" t="s">
        <v>2819</v>
      </c>
      <c r="H1198" t="s">
        <v>2832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46300.726805555554</v>
      </c>
      <c r="P1198" s="57">
        <v>46301.55201388889</v>
      </c>
      <c r="Q1198">
        <v>69404610</v>
      </c>
      <c r="S1198">
        <v>146425112958</v>
      </c>
      <c r="T1198" t="s">
        <v>2833</v>
      </c>
      <c r="U1198" t="s">
        <v>2834</v>
      </c>
      <c r="V1198" t="s">
        <v>2835</v>
      </c>
      <c r="Z1198">
        <v>110.4211387</v>
      </c>
      <c r="AA1198">
        <v>-7.1784131999999996</v>
      </c>
      <c r="AB1198" t="s">
        <v>2836</v>
      </c>
      <c r="AC1198" t="s">
        <v>235</v>
      </c>
      <c r="AL1198" t="s">
        <v>217</v>
      </c>
      <c r="AM1198" t="s">
        <v>2837</v>
      </c>
      <c r="AN1198" t="s">
        <v>6</v>
      </c>
      <c r="AO1198" s="57">
        <v>46152.736481481479</v>
      </c>
      <c r="AP1198" s="57">
        <v>46301.625</v>
      </c>
      <c r="AR1198" t="s">
        <v>218</v>
      </c>
      <c r="AS1198" t="s">
        <v>219</v>
      </c>
      <c r="AT1198" t="s">
        <v>230</v>
      </c>
      <c r="AU1198">
        <v>20261006</v>
      </c>
      <c r="AV1198" t="s">
        <v>221</v>
      </c>
      <c r="AW1198" t="s">
        <v>923</v>
      </c>
      <c r="AX1198" t="s">
        <v>222</v>
      </c>
      <c r="BA1198" s="57">
        <v>46301.625</v>
      </c>
      <c r="BB1198" t="s">
        <v>2837</v>
      </c>
      <c r="BC1198">
        <v>2026</v>
      </c>
      <c r="BD1198">
        <v>10</v>
      </c>
      <c r="BE1198">
        <v>6</v>
      </c>
      <c r="BF1198" s="6">
        <f t="shared" si="54"/>
        <v>46301</v>
      </c>
      <c r="BG1198">
        <f t="shared" si="55"/>
        <v>-0.625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1002627915</v>
      </c>
      <c r="C1199">
        <v>3</v>
      </c>
      <c r="D1199" t="s">
        <v>49</v>
      </c>
      <c r="E1199">
        <v>4</v>
      </c>
      <c r="F1199" t="s">
        <v>244</v>
      </c>
      <c r="G1199" t="s">
        <v>2819</v>
      </c>
      <c r="H1199" t="s">
        <v>2832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46303.611539351848</v>
      </c>
      <c r="P1199" s="57">
        <v>46304.39162037037</v>
      </c>
      <c r="Q1199">
        <v>69406611</v>
      </c>
      <c r="S1199">
        <v>146425112970</v>
      </c>
      <c r="T1199" t="s">
        <v>4614</v>
      </c>
      <c r="U1199" t="s">
        <v>4615</v>
      </c>
      <c r="V1199" t="s">
        <v>4616</v>
      </c>
      <c r="Z1199">
        <v>110.407611601653</v>
      </c>
      <c r="AA1199">
        <v>-7.1914943282798598</v>
      </c>
      <c r="AB1199" t="s">
        <v>4617</v>
      </c>
      <c r="AC1199" t="s">
        <v>216</v>
      </c>
      <c r="AL1199" t="s">
        <v>217</v>
      </c>
      <c r="AM1199" t="s">
        <v>4618</v>
      </c>
      <c r="AN1199" t="s">
        <v>6</v>
      </c>
      <c r="AO1199" s="57">
        <v>46244.621724537035</v>
      </c>
      <c r="AP1199" s="57">
        <v>46304.625</v>
      </c>
      <c r="AR1199" t="s">
        <v>218</v>
      </c>
      <c r="AS1199" t="s">
        <v>219</v>
      </c>
      <c r="AT1199" t="s">
        <v>230</v>
      </c>
      <c r="AU1199">
        <v>20261009</v>
      </c>
      <c r="AV1199" t="s">
        <v>221</v>
      </c>
      <c r="AW1199" t="s">
        <v>883</v>
      </c>
      <c r="AX1199" t="s">
        <v>222</v>
      </c>
      <c r="BA1199" s="57">
        <v>46304.625</v>
      </c>
      <c r="BB1199" t="s">
        <v>4618</v>
      </c>
      <c r="BC1199">
        <v>2026</v>
      </c>
      <c r="BD1199">
        <v>10</v>
      </c>
      <c r="BE1199">
        <v>9</v>
      </c>
      <c r="BF1199" s="6">
        <f t="shared" si="54"/>
        <v>46304</v>
      </c>
      <c r="BG1199">
        <f t="shared" si="55"/>
        <v>-0.625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1002639834</v>
      </c>
      <c r="C1200">
        <v>3</v>
      </c>
      <c r="D1200" t="s">
        <v>49</v>
      </c>
      <c r="E1200">
        <v>4</v>
      </c>
      <c r="F1200" t="s">
        <v>244</v>
      </c>
      <c r="G1200" t="s">
        <v>2819</v>
      </c>
      <c r="H1200" t="s">
        <v>2832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46311.460127314815</v>
      </c>
      <c r="P1200" s="57">
        <v>46311.711805555555</v>
      </c>
      <c r="Q1200">
        <v>69411317</v>
      </c>
      <c r="S1200">
        <v>142430203583</v>
      </c>
      <c r="T1200" t="s">
        <v>8823</v>
      </c>
      <c r="U1200" t="s">
        <v>8824</v>
      </c>
      <c r="V1200" t="s">
        <v>8825</v>
      </c>
      <c r="Z1200">
        <v>110.402985</v>
      </c>
      <c r="AA1200">
        <v>-7.1931750000000001</v>
      </c>
      <c r="AB1200" t="s">
        <v>8826</v>
      </c>
      <c r="AC1200" t="s">
        <v>235</v>
      </c>
      <c r="AL1200" t="s">
        <v>217</v>
      </c>
      <c r="AM1200" t="s">
        <v>8827</v>
      </c>
      <c r="AN1200" t="s">
        <v>6</v>
      </c>
      <c r="AO1200" t="s">
        <v>8828</v>
      </c>
      <c r="AP1200" s="57">
        <v>46312.333333333336</v>
      </c>
      <c r="AR1200" t="s">
        <v>218</v>
      </c>
      <c r="AS1200" t="s">
        <v>219</v>
      </c>
      <c r="AT1200" t="s">
        <v>230</v>
      </c>
      <c r="AU1200">
        <v>20261016</v>
      </c>
      <c r="AV1200" t="s">
        <v>221</v>
      </c>
      <c r="AW1200" t="s">
        <v>876</v>
      </c>
      <c r="AX1200" t="s">
        <v>222</v>
      </c>
      <c r="BA1200" s="57">
        <v>46312.333333333336</v>
      </c>
      <c r="BB1200" t="s">
        <v>8827</v>
      </c>
      <c r="BC1200">
        <v>2026</v>
      </c>
      <c r="BD1200">
        <v>10</v>
      </c>
      <c r="BE1200">
        <v>16</v>
      </c>
      <c r="BF1200" s="6">
        <f t="shared" si="54"/>
        <v>46311</v>
      </c>
      <c r="BG1200">
        <f t="shared" si="55"/>
        <v>-1.3333333333357587</v>
      </c>
      <c r="BH1200" t="str">
        <f t="shared" si="56"/>
        <v>COMPLY</v>
      </c>
      <c r="BI1200" t="e">
        <f>VLOOKUP(H1200,Sheet2!$A$1:$B$270,2,FALSE)</f>
        <v>#N/A</v>
      </c>
    </row>
    <row r="1201" spans="1:61">
      <c r="A1201">
        <v>1200</v>
      </c>
      <c r="B1201">
        <v>1002639599</v>
      </c>
      <c r="C1201">
        <v>3</v>
      </c>
      <c r="D1201" t="s">
        <v>49</v>
      </c>
      <c r="E1201">
        <v>4</v>
      </c>
      <c r="F1201" t="s">
        <v>244</v>
      </c>
      <c r="G1201" t="s">
        <v>2819</v>
      </c>
      <c r="H1201" t="s">
        <v>2832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46311.409502314818</v>
      </c>
      <c r="P1201" s="57">
        <v>46311.711435185185</v>
      </c>
      <c r="Q1201">
        <v>69411210</v>
      </c>
      <c r="S1201">
        <v>142430203699</v>
      </c>
      <c r="T1201" t="s">
        <v>8829</v>
      </c>
      <c r="U1201" t="s">
        <v>8830</v>
      </c>
      <c r="V1201" t="s">
        <v>8831</v>
      </c>
      <c r="Z1201">
        <v>110.40609980000001</v>
      </c>
      <c r="AA1201">
        <v>-7.1764251999999997</v>
      </c>
      <c r="AB1201" t="s">
        <v>8832</v>
      </c>
      <c r="AC1201" t="s">
        <v>235</v>
      </c>
      <c r="AL1201" t="s">
        <v>217</v>
      </c>
      <c r="AM1201" t="s">
        <v>7632</v>
      </c>
      <c r="AN1201" t="s">
        <v>6</v>
      </c>
      <c r="AO1201" t="s">
        <v>7978</v>
      </c>
      <c r="AP1201" s="57">
        <v>46312.333333333336</v>
      </c>
      <c r="AR1201" t="s">
        <v>218</v>
      </c>
      <c r="AS1201" t="s">
        <v>219</v>
      </c>
      <c r="AT1201" t="s">
        <v>230</v>
      </c>
      <c r="AU1201">
        <v>20261016</v>
      </c>
      <c r="AV1201" t="s">
        <v>221</v>
      </c>
      <c r="AW1201" t="s">
        <v>876</v>
      </c>
      <c r="AX1201" t="s">
        <v>222</v>
      </c>
      <c r="BA1201" s="57">
        <v>46312.333333333336</v>
      </c>
      <c r="BB1201" t="s">
        <v>7632</v>
      </c>
      <c r="BC1201">
        <v>2026</v>
      </c>
      <c r="BD1201">
        <v>10</v>
      </c>
      <c r="BE1201">
        <v>16</v>
      </c>
      <c r="BF1201" s="6">
        <f t="shared" si="54"/>
        <v>46311</v>
      </c>
      <c r="BG1201">
        <f t="shared" si="55"/>
        <v>-1.3333333333357587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1002642957</v>
      </c>
      <c r="C1202">
        <v>3</v>
      </c>
      <c r="D1202" t="s">
        <v>49</v>
      </c>
      <c r="E1202">
        <v>4</v>
      </c>
      <c r="F1202" t="s">
        <v>244</v>
      </c>
      <c r="G1202" t="s">
        <v>2819</v>
      </c>
      <c r="H1202" t="s">
        <v>2832</v>
      </c>
      <c r="I1202" t="s">
        <v>212</v>
      </c>
      <c r="J1202" t="s">
        <v>213</v>
      </c>
      <c r="K1202" t="s">
        <v>149</v>
      </c>
      <c r="L1202" t="s">
        <v>214</v>
      </c>
      <c r="M1202" t="s">
        <v>839</v>
      </c>
      <c r="N1202" t="s">
        <v>215</v>
      </c>
      <c r="O1202" s="57">
        <v>46314.49560185185</v>
      </c>
      <c r="P1202" s="57">
        <v>46315.895833333336</v>
      </c>
      <c r="Q1202">
        <v>69412846</v>
      </c>
      <c r="S1202">
        <v>142430203214</v>
      </c>
      <c r="T1202" t="s">
        <v>9758</v>
      </c>
      <c r="U1202" t="s">
        <v>9759</v>
      </c>
      <c r="V1202" t="s">
        <v>9760</v>
      </c>
      <c r="Z1202">
        <v>110.408879</v>
      </c>
      <c r="AA1202">
        <v>-7.1287770000000004</v>
      </c>
      <c r="AB1202" t="s">
        <v>9761</v>
      </c>
      <c r="AC1202" t="s">
        <v>235</v>
      </c>
      <c r="AL1202" t="s">
        <v>217</v>
      </c>
      <c r="AM1202" t="s">
        <v>9727</v>
      </c>
      <c r="AN1202" t="s">
        <v>6</v>
      </c>
      <c r="AO1202" t="s">
        <v>9451</v>
      </c>
      <c r="AP1202" s="57">
        <v>46315.333333333336</v>
      </c>
      <c r="AQ1202" t="s">
        <v>841</v>
      </c>
      <c r="AR1202" t="s">
        <v>840</v>
      </c>
      <c r="AS1202" t="s">
        <v>219</v>
      </c>
      <c r="AT1202" t="s">
        <v>230</v>
      </c>
      <c r="AV1202" t="s">
        <v>10480</v>
      </c>
      <c r="AW1202" t="s">
        <v>236</v>
      </c>
      <c r="AX1202" t="s">
        <v>222</v>
      </c>
      <c r="BA1202" s="57">
        <v>46315.333333333336</v>
      </c>
      <c r="BB1202" t="s">
        <v>9727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:61">
      <c r="A1203">
        <v>1202</v>
      </c>
      <c r="B1203">
        <v>1002622528</v>
      </c>
      <c r="C1203">
        <v>3</v>
      </c>
      <c r="D1203" t="s">
        <v>49</v>
      </c>
      <c r="E1203">
        <v>4</v>
      </c>
      <c r="F1203" t="s">
        <v>244</v>
      </c>
      <c r="G1203" t="s">
        <v>2819</v>
      </c>
      <c r="H1203" t="s">
        <v>2838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46300.578935185185</v>
      </c>
      <c r="P1203" s="57">
        <v>46301.603518518517</v>
      </c>
      <c r="Q1203">
        <v>69404380</v>
      </c>
      <c r="S1203">
        <v>146460105189</v>
      </c>
      <c r="T1203" t="s">
        <v>2839</v>
      </c>
      <c r="U1203" t="s">
        <v>2840</v>
      </c>
      <c r="V1203" t="s">
        <v>2841</v>
      </c>
      <c r="Z1203">
        <v>110.479005463421</v>
      </c>
      <c r="AA1203">
        <v>-7.1815574411059897</v>
      </c>
      <c r="AB1203" t="s">
        <v>2842</v>
      </c>
      <c r="AC1203" t="s">
        <v>216</v>
      </c>
      <c r="AL1203" t="s">
        <v>217</v>
      </c>
      <c r="AM1203" t="s">
        <v>2712</v>
      </c>
      <c r="AN1203" t="s">
        <v>6</v>
      </c>
      <c r="AO1203" s="57">
        <v>46152.601203703707</v>
      </c>
      <c r="AP1203" s="57">
        <v>46301.458333333336</v>
      </c>
      <c r="AR1203" t="s">
        <v>218</v>
      </c>
      <c r="AS1203" t="s">
        <v>219</v>
      </c>
      <c r="AT1203" t="s">
        <v>230</v>
      </c>
      <c r="AU1203">
        <v>20261006</v>
      </c>
      <c r="AV1203" t="s">
        <v>221</v>
      </c>
      <c r="AW1203" t="s">
        <v>875</v>
      </c>
      <c r="AX1203" t="s">
        <v>222</v>
      </c>
      <c r="BA1203" s="57">
        <v>46301.458333333336</v>
      </c>
      <c r="BB1203" t="s">
        <v>2712</v>
      </c>
      <c r="BC1203">
        <v>2026</v>
      </c>
      <c r="BD1203">
        <v>10</v>
      </c>
      <c r="BE1203">
        <v>6</v>
      </c>
      <c r="BF1203" s="6">
        <f t="shared" si="54"/>
        <v>46301</v>
      </c>
      <c r="BG1203">
        <f t="shared" si="55"/>
        <v>-0.45833333333575865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1002641047</v>
      </c>
      <c r="C1204">
        <v>3</v>
      </c>
      <c r="D1204" t="s">
        <v>49</v>
      </c>
      <c r="E1204">
        <v>4</v>
      </c>
      <c r="F1204" t="s">
        <v>244</v>
      </c>
      <c r="G1204" t="s">
        <v>2819</v>
      </c>
      <c r="H1204" t="s">
        <v>2838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46312.320543981485</v>
      </c>
      <c r="P1204" s="57">
        <v>46312.671099537038</v>
      </c>
      <c r="Q1204">
        <v>69411872</v>
      </c>
      <c r="S1204">
        <v>146460104739</v>
      </c>
      <c r="T1204" t="s">
        <v>8833</v>
      </c>
      <c r="U1204" t="s">
        <v>8834</v>
      </c>
      <c r="V1204" t="s">
        <v>8835</v>
      </c>
      <c r="Z1204">
        <v>110.4837636</v>
      </c>
      <c r="AA1204">
        <v>-7.1812578999999896</v>
      </c>
      <c r="AB1204" t="s">
        <v>8836</v>
      </c>
      <c r="AC1204" t="s">
        <v>216</v>
      </c>
      <c r="AL1204" t="s">
        <v>217</v>
      </c>
      <c r="AM1204" t="s">
        <v>8837</v>
      </c>
      <c r="AN1204" t="s">
        <v>6</v>
      </c>
      <c r="AO1204" t="s">
        <v>8838</v>
      </c>
      <c r="AP1204" s="57">
        <v>46313.333333333336</v>
      </c>
      <c r="AR1204" t="s">
        <v>218</v>
      </c>
      <c r="AS1204" t="s">
        <v>219</v>
      </c>
      <c r="AT1204" t="s">
        <v>230</v>
      </c>
      <c r="AU1204">
        <v>20261017</v>
      </c>
      <c r="AV1204" t="s">
        <v>221</v>
      </c>
      <c r="AW1204" t="s">
        <v>883</v>
      </c>
      <c r="AX1204" t="s">
        <v>222</v>
      </c>
      <c r="BA1204" s="57">
        <v>46313.333333333336</v>
      </c>
      <c r="BB1204" t="s">
        <v>8837</v>
      </c>
      <c r="BC1204">
        <v>2026</v>
      </c>
      <c r="BD1204">
        <v>10</v>
      </c>
      <c r="BE1204">
        <v>17</v>
      </c>
      <c r="BF1204" s="6">
        <f t="shared" si="54"/>
        <v>46312</v>
      </c>
      <c r="BG1204">
        <f t="shared" si="55"/>
        <v>-1.3333333333357587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1002629687</v>
      </c>
      <c r="C1205">
        <v>3</v>
      </c>
      <c r="D1205" t="s">
        <v>51</v>
      </c>
      <c r="E1205">
        <v>4</v>
      </c>
      <c r="F1205" t="s">
        <v>268</v>
      </c>
      <c r="G1205" t="s">
        <v>2120</v>
      </c>
      <c r="H1205" t="s">
        <v>5401</v>
      </c>
      <c r="I1205" t="s">
        <v>212</v>
      </c>
      <c r="J1205" t="s">
        <v>213</v>
      </c>
      <c r="K1205" t="s">
        <v>149</v>
      </c>
      <c r="L1205" t="s">
        <v>214</v>
      </c>
      <c r="M1205" t="s">
        <v>1400</v>
      </c>
      <c r="N1205" t="s">
        <v>215</v>
      </c>
      <c r="O1205" s="57">
        <v>46304.562210648146</v>
      </c>
      <c r="P1205" s="57">
        <v>46307.363194444442</v>
      </c>
      <c r="Q1205">
        <v>69407360</v>
      </c>
      <c r="S1205">
        <v>142507105551</v>
      </c>
      <c r="T1205" t="s">
        <v>5402</v>
      </c>
      <c r="U1205" t="s">
        <v>5403</v>
      </c>
      <c r="V1205" t="s">
        <v>5404</v>
      </c>
      <c r="Z1205">
        <v>110.71732040000001</v>
      </c>
      <c r="AA1205">
        <v>-6.5078690999999997</v>
      </c>
      <c r="AB1205" t="s">
        <v>5405</v>
      </c>
      <c r="AC1205" t="s">
        <v>235</v>
      </c>
      <c r="AL1205" t="s">
        <v>217</v>
      </c>
      <c r="AM1205" t="s">
        <v>5406</v>
      </c>
      <c r="AN1205" t="s">
        <v>6</v>
      </c>
      <c r="AO1205" s="57">
        <v>46275.569814814815</v>
      </c>
      <c r="AP1205" s="57">
        <v>46305.458333333336</v>
      </c>
      <c r="AQ1205" t="s">
        <v>838</v>
      </c>
      <c r="AR1205" t="s">
        <v>14</v>
      </c>
      <c r="AS1205" t="s">
        <v>219</v>
      </c>
      <c r="AT1205" t="s">
        <v>230</v>
      </c>
      <c r="AV1205" t="s">
        <v>5407</v>
      </c>
      <c r="AW1205" t="s">
        <v>877</v>
      </c>
      <c r="AX1205" t="s">
        <v>222</v>
      </c>
      <c r="BA1205" s="57">
        <v>46305.458333333336</v>
      </c>
      <c r="BB1205" t="s">
        <v>5406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:61">
      <c r="A1206">
        <v>1205</v>
      </c>
      <c r="B1206">
        <v>1002644219</v>
      </c>
      <c r="C1206">
        <v>3</v>
      </c>
      <c r="D1206" t="s">
        <v>51</v>
      </c>
      <c r="E1206">
        <v>4</v>
      </c>
      <c r="F1206" t="s">
        <v>268</v>
      </c>
      <c r="G1206" t="s">
        <v>2120</v>
      </c>
      <c r="H1206" t="s">
        <v>5401</v>
      </c>
      <c r="I1206" t="s">
        <v>212</v>
      </c>
      <c r="J1206" t="s">
        <v>213</v>
      </c>
      <c r="K1206" t="s">
        <v>149</v>
      </c>
      <c r="L1206" t="s">
        <v>214</v>
      </c>
      <c r="M1206" t="s">
        <v>224</v>
      </c>
      <c r="N1206" t="s">
        <v>215</v>
      </c>
      <c r="O1206" s="57">
        <v>46314.73096064815</v>
      </c>
      <c r="P1206" s="57">
        <v>46315.652499999997</v>
      </c>
      <c r="Q1206">
        <v>69413263</v>
      </c>
      <c r="S1206">
        <v>142507105604</v>
      </c>
      <c r="T1206" t="s">
        <v>9768</v>
      </c>
      <c r="U1206" t="s">
        <v>9769</v>
      </c>
      <c r="V1206" t="s">
        <v>9770</v>
      </c>
      <c r="Z1206">
        <v>110.768666</v>
      </c>
      <c r="AA1206">
        <v>-6.518745</v>
      </c>
      <c r="AB1206" t="s">
        <v>9771</v>
      </c>
      <c r="AC1206" t="s">
        <v>235</v>
      </c>
      <c r="AL1206" t="s">
        <v>217</v>
      </c>
      <c r="AM1206" t="s">
        <v>9772</v>
      </c>
      <c r="AN1206" t="s">
        <v>6</v>
      </c>
      <c r="AO1206" t="s">
        <v>9572</v>
      </c>
      <c r="AP1206" s="57">
        <v>46315.625</v>
      </c>
      <c r="AR1206" t="s">
        <v>18</v>
      </c>
      <c r="AS1206" t="s">
        <v>219</v>
      </c>
      <c r="AT1206" t="s">
        <v>230</v>
      </c>
      <c r="AV1206" t="s">
        <v>226</v>
      </c>
      <c r="AW1206" t="s">
        <v>236</v>
      </c>
      <c r="AX1206" t="s">
        <v>222</v>
      </c>
      <c r="BA1206" s="57">
        <v>46315.625</v>
      </c>
      <c r="BB1206" t="s">
        <v>9772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:61">
      <c r="A1207">
        <v>1206</v>
      </c>
      <c r="B1207">
        <v>1002631960</v>
      </c>
      <c r="C1207">
        <v>3</v>
      </c>
      <c r="D1207" t="s">
        <v>51</v>
      </c>
      <c r="E1207">
        <v>4</v>
      </c>
      <c r="F1207" t="s">
        <v>268</v>
      </c>
      <c r="G1207" t="s">
        <v>2120</v>
      </c>
      <c r="H1207" t="s">
        <v>5401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46307.363194444442</v>
      </c>
      <c r="P1207" s="57">
        <v>46307.440300925926</v>
      </c>
      <c r="Q1207">
        <v>69407360</v>
      </c>
      <c r="S1207">
        <v>142507105570</v>
      </c>
      <c r="T1207" t="s">
        <v>5402</v>
      </c>
      <c r="U1207" t="s">
        <v>6232</v>
      </c>
      <c r="V1207" t="s">
        <v>6233</v>
      </c>
      <c r="Z1207">
        <v>110.7174</v>
      </c>
      <c r="AA1207">
        <v>-6.50732</v>
      </c>
      <c r="AB1207" t="s">
        <v>5405</v>
      </c>
      <c r="AC1207" t="s">
        <v>283</v>
      </c>
      <c r="AL1207" t="s">
        <v>217</v>
      </c>
      <c r="AM1207" t="s">
        <v>6234</v>
      </c>
      <c r="AN1207" t="s">
        <v>6</v>
      </c>
      <c r="AO1207" s="57">
        <v>46366.371493055558</v>
      </c>
      <c r="AR1207" t="s">
        <v>218</v>
      </c>
      <c r="AS1207" t="s">
        <v>219</v>
      </c>
      <c r="AT1207" t="s">
        <v>230</v>
      </c>
      <c r="AU1207">
        <v>20261012</v>
      </c>
      <c r="AV1207" t="s">
        <v>221</v>
      </c>
      <c r="AW1207" t="s">
        <v>861</v>
      </c>
      <c r="AX1207" t="s">
        <v>222</v>
      </c>
      <c r="BA1207" s="57">
        <v>46307.291666666664</v>
      </c>
      <c r="BB1207" t="s">
        <v>6234</v>
      </c>
      <c r="BC1207">
        <v>2026</v>
      </c>
      <c r="BD1207">
        <v>10</v>
      </c>
      <c r="BE1207">
        <v>12</v>
      </c>
      <c r="BF1207" s="6">
        <f t="shared" si="54"/>
        <v>46307</v>
      </c>
      <c r="BG1207">
        <f t="shared" si="55"/>
        <v>-0.29166666666424135</v>
      </c>
      <c r="BH1207" t="str">
        <f t="shared" si="56"/>
        <v>COMPLY</v>
      </c>
      <c r="BI1207" t="e">
        <f>VLOOKUP(H1207,Sheet2!$A$1:$B$270,2,FALSE)</f>
        <v>#N/A</v>
      </c>
    </row>
    <row r="1208" spans="1:61">
      <c r="A1208">
        <v>1207</v>
      </c>
      <c r="B1208">
        <v>1002635027</v>
      </c>
      <c r="C1208">
        <v>3</v>
      </c>
      <c r="D1208" t="s">
        <v>51</v>
      </c>
      <c r="E1208">
        <v>4</v>
      </c>
      <c r="F1208" t="s">
        <v>268</v>
      </c>
      <c r="G1208" t="s">
        <v>2120</v>
      </c>
      <c r="H1208" t="s">
        <v>5401</v>
      </c>
      <c r="I1208" t="s">
        <v>212</v>
      </c>
      <c r="J1208" t="s">
        <v>213</v>
      </c>
      <c r="K1208" t="s">
        <v>149</v>
      </c>
      <c r="L1208" t="s">
        <v>214</v>
      </c>
      <c r="M1208" t="s">
        <v>76</v>
      </c>
      <c r="N1208" t="s">
        <v>215</v>
      </c>
      <c r="O1208" s="57">
        <v>46308.564988425926</v>
      </c>
      <c r="P1208" s="57">
        <v>46309.653993055559</v>
      </c>
      <c r="Q1208">
        <v>69409406</v>
      </c>
      <c r="S1208">
        <v>142507105576</v>
      </c>
      <c r="T1208" t="s">
        <v>6235</v>
      </c>
      <c r="U1208" t="s">
        <v>6236</v>
      </c>
      <c r="V1208" t="s">
        <v>6237</v>
      </c>
      <c r="Z1208">
        <v>110.7604383</v>
      </c>
      <c r="AA1208">
        <v>-6.5554103000000001</v>
      </c>
      <c r="AB1208" t="s">
        <v>6238</v>
      </c>
      <c r="AC1208" t="s">
        <v>235</v>
      </c>
      <c r="AL1208" t="s">
        <v>217</v>
      </c>
      <c r="AM1208" t="s">
        <v>6239</v>
      </c>
      <c r="AN1208" t="s">
        <v>6</v>
      </c>
      <c r="AO1208" t="s">
        <v>6136</v>
      </c>
      <c r="AP1208" s="57">
        <v>46309.458333333336</v>
      </c>
      <c r="AR1208" t="s">
        <v>218</v>
      </c>
      <c r="AS1208" t="s">
        <v>219</v>
      </c>
      <c r="AT1208" t="s">
        <v>230</v>
      </c>
      <c r="AU1208">
        <v>20261014</v>
      </c>
      <c r="AV1208" t="s">
        <v>221</v>
      </c>
      <c r="AW1208" t="s">
        <v>880</v>
      </c>
      <c r="AX1208" t="s">
        <v>222</v>
      </c>
      <c r="BA1208" s="57">
        <v>46309.458333333336</v>
      </c>
      <c r="BB1208" t="s">
        <v>6239</v>
      </c>
      <c r="BC1208">
        <v>2026</v>
      </c>
      <c r="BD1208">
        <v>10</v>
      </c>
      <c r="BE1208">
        <v>14</v>
      </c>
      <c r="BF1208" s="6">
        <f t="shared" si="54"/>
        <v>46309</v>
      </c>
      <c r="BG1208">
        <f t="shared" si="55"/>
        <v>-0.45833333333575865</v>
      </c>
      <c r="BH1208" t="str">
        <f t="shared" si="56"/>
        <v>COMPLY</v>
      </c>
      <c r="BI1208" t="e">
        <f>VLOOKUP(H1208,Sheet2!$A$1:$B$270,2,FALSE)</f>
        <v>#N/A</v>
      </c>
    </row>
    <row r="1209" spans="1:61">
      <c r="A1209">
        <v>1208</v>
      </c>
      <c r="B1209">
        <v>1002642143</v>
      </c>
      <c r="C1209">
        <v>3</v>
      </c>
      <c r="D1209" t="s">
        <v>51</v>
      </c>
      <c r="E1209">
        <v>4</v>
      </c>
      <c r="F1209" t="s">
        <v>268</v>
      </c>
      <c r="G1209" t="s">
        <v>2120</v>
      </c>
      <c r="H1209" t="s">
        <v>5401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46314.32402777778</v>
      </c>
      <c r="P1209" s="57">
        <v>46315.642152777778</v>
      </c>
      <c r="Q1209">
        <v>69412513</v>
      </c>
      <c r="S1209">
        <v>142507105481</v>
      </c>
      <c r="T1209" t="s">
        <v>9762</v>
      </c>
      <c r="U1209" t="s">
        <v>9763</v>
      </c>
      <c r="V1209" t="s">
        <v>9764</v>
      </c>
      <c r="Z1209">
        <v>110.75160339999999</v>
      </c>
      <c r="AA1209">
        <v>-6.5353025999999996</v>
      </c>
      <c r="AB1209" t="s">
        <v>9765</v>
      </c>
      <c r="AC1209" t="s">
        <v>235</v>
      </c>
      <c r="AL1209" t="s">
        <v>217</v>
      </c>
      <c r="AM1209" t="s">
        <v>9766</v>
      </c>
      <c r="AN1209" t="s">
        <v>6</v>
      </c>
      <c r="AO1209" t="s">
        <v>9767</v>
      </c>
      <c r="AP1209" s="57">
        <v>46315.333333333336</v>
      </c>
      <c r="AR1209" t="s">
        <v>218</v>
      </c>
      <c r="AS1209" t="s">
        <v>219</v>
      </c>
      <c r="AT1209" t="s">
        <v>230</v>
      </c>
      <c r="AU1209">
        <v>20261020</v>
      </c>
      <c r="AV1209" t="s">
        <v>221</v>
      </c>
      <c r="AW1209" t="s">
        <v>881</v>
      </c>
      <c r="AX1209" t="s">
        <v>222</v>
      </c>
      <c r="BA1209" s="57">
        <v>46315.333333333336</v>
      </c>
      <c r="BB1209" t="s">
        <v>9766</v>
      </c>
      <c r="BC1209">
        <v>2026</v>
      </c>
      <c r="BD1209">
        <v>10</v>
      </c>
      <c r="BE1209">
        <v>20</v>
      </c>
      <c r="BF1209" s="6">
        <f t="shared" si="54"/>
        <v>46315</v>
      </c>
      <c r="BG1209">
        <f t="shared" si="55"/>
        <v>-0.33333333333575865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1002634106</v>
      </c>
      <c r="C1210">
        <v>3</v>
      </c>
      <c r="D1210" t="s">
        <v>51</v>
      </c>
      <c r="E1210">
        <v>4</v>
      </c>
      <c r="F1210" t="s">
        <v>268</v>
      </c>
      <c r="G1210" t="s">
        <v>2120</v>
      </c>
      <c r="H1210" t="s">
        <v>6240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46308.381018518521</v>
      </c>
      <c r="P1210" s="57">
        <v>46308.611817129633</v>
      </c>
      <c r="Q1210">
        <v>69409062</v>
      </c>
      <c r="S1210">
        <v>142539118302</v>
      </c>
      <c r="T1210" t="s">
        <v>6241</v>
      </c>
      <c r="U1210" t="s">
        <v>6242</v>
      </c>
      <c r="V1210" t="s">
        <v>6243</v>
      </c>
      <c r="Z1210">
        <v>110.652939566778</v>
      </c>
      <c r="AA1210">
        <v>-6.6135714134997601</v>
      </c>
      <c r="AB1210" t="s">
        <v>6244</v>
      </c>
      <c r="AC1210" t="s">
        <v>235</v>
      </c>
      <c r="AL1210" t="s">
        <v>217</v>
      </c>
      <c r="AM1210" t="s">
        <v>5880</v>
      </c>
      <c r="AN1210" t="s">
        <v>6</v>
      </c>
      <c r="AO1210" t="s">
        <v>6245</v>
      </c>
      <c r="AP1210" s="57">
        <v>46309.333333333336</v>
      </c>
      <c r="AR1210" t="s">
        <v>218</v>
      </c>
      <c r="AS1210" t="s">
        <v>219</v>
      </c>
      <c r="AT1210" t="s">
        <v>230</v>
      </c>
      <c r="AU1210">
        <v>20261013</v>
      </c>
      <c r="AV1210" t="s">
        <v>221</v>
      </c>
      <c r="AW1210" t="s">
        <v>883</v>
      </c>
      <c r="AX1210" t="s">
        <v>222</v>
      </c>
      <c r="BA1210" s="57">
        <v>46309.333333333336</v>
      </c>
      <c r="BB1210" t="s">
        <v>5880</v>
      </c>
      <c r="BC1210">
        <v>2026</v>
      </c>
      <c r="BD1210">
        <v>10</v>
      </c>
      <c r="BE1210">
        <v>13</v>
      </c>
      <c r="BF1210" s="6">
        <f t="shared" si="54"/>
        <v>46308</v>
      </c>
      <c r="BG1210">
        <f t="shared" si="55"/>
        <v>-1.3333333333357587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1002643264</v>
      </c>
      <c r="C1211">
        <v>3</v>
      </c>
      <c r="D1211" t="s">
        <v>51</v>
      </c>
      <c r="E1211">
        <v>4</v>
      </c>
      <c r="F1211" t="s">
        <v>268</v>
      </c>
      <c r="G1211" t="s">
        <v>2120</v>
      </c>
      <c r="H1211" t="s">
        <v>6240</v>
      </c>
      <c r="I1211" t="s">
        <v>212</v>
      </c>
      <c r="J1211" t="s">
        <v>213</v>
      </c>
      <c r="K1211" t="s">
        <v>149</v>
      </c>
      <c r="L1211" t="s">
        <v>214</v>
      </c>
      <c r="M1211" t="s">
        <v>839</v>
      </c>
      <c r="N1211" t="s">
        <v>215</v>
      </c>
      <c r="O1211" s="57">
        <v>46314.574062500003</v>
      </c>
      <c r="P1211" s="57">
        <v>46316.431388888886</v>
      </c>
      <c r="Q1211">
        <v>69412982</v>
      </c>
      <c r="S1211">
        <v>142539118347</v>
      </c>
      <c r="T1211" t="s">
        <v>9773</v>
      </c>
      <c r="U1211" t="s">
        <v>9774</v>
      </c>
      <c r="V1211" t="s">
        <v>9775</v>
      </c>
      <c r="Z1211">
        <v>110.671389</v>
      </c>
      <c r="AA1211">
        <v>-6.5965559999999996</v>
      </c>
      <c r="AB1211" t="s">
        <v>9776</v>
      </c>
      <c r="AC1211" t="s">
        <v>235</v>
      </c>
      <c r="AL1211" t="s">
        <v>217</v>
      </c>
      <c r="AM1211" t="s">
        <v>9664</v>
      </c>
      <c r="AN1211" t="s">
        <v>6</v>
      </c>
      <c r="AO1211" t="s">
        <v>9473</v>
      </c>
      <c r="AP1211" s="57">
        <v>46315.458333333336</v>
      </c>
      <c r="AQ1211" t="s">
        <v>838</v>
      </c>
      <c r="AR1211" t="s">
        <v>840</v>
      </c>
      <c r="AS1211" t="s">
        <v>219</v>
      </c>
      <c r="AT1211" t="s">
        <v>230</v>
      </c>
      <c r="AV1211" t="s">
        <v>10481</v>
      </c>
      <c r="AW1211" t="s">
        <v>236</v>
      </c>
      <c r="AX1211" t="s">
        <v>222</v>
      </c>
      <c r="BA1211" s="57">
        <v>46315.458333333336</v>
      </c>
      <c r="BB1211" t="s">
        <v>9664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:61">
      <c r="A1212">
        <v>1211</v>
      </c>
      <c r="B1212">
        <v>1002638932</v>
      </c>
      <c r="C1212">
        <v>3</v>
      </c>
      <c r="D1212" t="s">
        <v>51</v>
      </c>
      <c r="E1212">
        <v>4</v>
      </c>
      <c r="F1212" t="s">
        <v>268</v>
      </c>
      <c r="G1212" t="s">
        <v>2120</v>
      </c>
      <c r="H1212" t="s">
        <v>7739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46310.646365740744</v>
      </c>
      <c r="P1212" s="57">
        <v>46311.543009259258</v>
      </c>
      <c r="Q1212">
        <v>69390883</v>
      </c>
      <c r="S1212">
        <v>141593202407</v>
      </c>
      <c r="T1212" t="s">
        <v>7740</v>
      </c>
      <c r="U1212" t="s">
        <v>7741</v>
      </c>
      <c r="V1212" t="s">
        <v>7742</v>
      </c>
      <c r="Z1212">
        <v>110.440519460746</v>
      </c>
      <c r="AA1212">
        <v>-5.8836897386614497</v>
      </c>
      <c r="AB1212" t="s">
        <v>7743</v>
      </c>
      <c r="AC1212" t="s">
        <v>216</v>
      </c>
      <c r="AL1212" t="s">
        <v>217</v>
      </c>
      <c r="AM1212" t="s">
        <v>7744</v>
      </c>
      <c r="AN1212" t="s">
        <v>6</v>
      </c>
      <c r="AO1212" t="s">
        <v>7393</v>
      </c>
      <c r="AR1212" t="s">
        <v>218</v>
      </c>
      <c r="AS1212" t="s">
        <v>219</v>
      </c>
      <c r="AT1212" t="s">
        <v>230</v>
      </c>
      <c r="AU1212">
        <v>20261016</v>
      </c>
      <c r="AV1212" t="s">
        <v>221</v>
      </c>
      <c r="AW1212" t="s">
        <v>540</v>
      </c>
      <c r="AX1212" t="s">
        <v>222</v>
      </c>
      <c r="BA1212" s="57">
        <v>46310.291666666664</v>
      </c>
      <c r="BB1212" t="s">
        <v>7744</v>
      </c>
      <c r="BC1212">
        <v>2026</v>
      </c>
      <c r="BD1212">
        <v>10</v>
      </c>
      <c r="BE1212">
        <v>16</v>
      </c>
      <c r="BF1212" s="6">
        <f t="shared" si="54"/>
        <v>46311</v>
      </c>
      <c r="BG1212">
        <f t="shared" si="55"/>
        <v>0.70833333333575865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1002638698</v>
      </c>
      <c r="C1213">
        <v>3</v>
      </c>
      <c r="D1213" t="s">
        <v>51</v>
      </c>
      <c r="E1213">
        <v>4</v>
      </c>
      <c r="F1213" t="s">
        <v>268</v>
      </c>
      <c r="G1213" t="s">
        <v>2120</v>
      </c>
      <c r="H1213" t="s">
        <v>7745</v>
      </c>
      <c r="I1213" t="s">
        <v>212</v>
      </c>
      <c r="J1213" t="s">
        <v>213</v>
      </c>
      <c r="K1213" t="s">
        <v>149</v>
      </c>
      <c r="L1213" t="s">
        <v>214</v>
      </c>
      <c r="M1213" t="s">
        <v>1400</v>
      </c>
      <c r="N1213" t="s">
        <v>215</v>
      </c>
      <c r="O1213" s="57">
        <v>46310.601203703707</v>
      </c>
      <c r="P1213" s="57">
        <v>46314.550659722219</v>
      </c>
      <c r="Q1213">
        <v>69410904</v>
      </c>
      <c r="S1213">
        <v>146508109210</v>
      </c>
      <c r="T1213" t="s">
        <v>7746</v>
      </c>
      <c r="U1213" t="s">
        <v>7747</v>
      </c>
      <c r="V1213" t="s">
        <v>7748</v>
      </c>
      <c r="Z1213">
        <v>110.90900600000001</v>
      </c>
      <c r="AA1213">
        <v>-6.5044779999999998</v>
      </c>
      <c r="AB1213" t="s">
        <v>7749</v>
      </c>
      <c r="AC1213" t="s">
        <v>235</v>
      </c>
      <c r="AL1213" t="s">
        <v>217</v>
      </c>
      <c r="AM1213" t="s">
        <v>7750</v>
      </c>
      <c r="AN1213" t="s">
        <v>6</v>
      </c>
      <c r="AO1213" t="s">
        <v>7436</v>
      </c>
      <c r="AP1213" s="57">
        <v>46311.458333333336</v>
      </c>
      <c r="AQ1213" t="s">
        <v>841</v>
      </c>
      <c r="AR1213" t="s">
        <v>14</v>
      </c>
      <c r="AS1213" t="s">
        <v>219</v>
      </c>
      <c r="AT1213" t="s">
        <v>230</v>
      </c>
      <c r="AV1213" t="s">
        <v>8842</v>
      </c>
      <c r="AW1213" t="s">
        <v>236</v>
      </c>
      <c r="AX1213" t="s">
        <v>222</v>
      </c>
      <c r="BA1213" s="57">
        <v>46311.458333333336</v>
      </c>
      <c r="BB1213" t="s">
        <v>7750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:61">
      <c r="A1214">
        <v>1213</v>
      </c>
      <c r="B1214">
        <v>1002641720</v>
      </c>
      <c r="C1214">
        <v>3</v>
      </c>
      <c r="D1214" t="s">
        <v>51</v>
      </c>
      <c r="E1214">
        <v>4</v>
      </c>
      <c r="F1214" t="s">
        <v>268</v>
      </c>
      <c r="G1214" t="s">
        <v>2120</v>
      </c>
      <c r="H1214" t="s">
        <v>7745</v>
      </c>
      <c r="I1214" t="s">
        <v>212</v>
      </c>
      <c r="J1214" t="s">
        <v>213</v>
      </c>
      <c r="K1214" t="s">
        <v>149</v>
      </c>
      <c r="M1214" t="s">
        <v>76</v>
      </c>
      <c r="N1214" t="s">
        <v>563</v>
      </c>
      <c r="O1214" s="57">
        <v>46313.306435185186</v>
      </c>
      <c r="P1214" s="57">
        <v>46314.590289351851</v>
      </c>
      <c r="Q1214">
        <v>69383033</v>
      </c>
      <c r="S1214">
        <v>146508109050</v>
      </c>
      <c r="T1214" t="s">
        <v>1713</v>
      </c>
      <c r="U1214" t="s">
        <v>8839</v>
      </c>
      <c r="V1214" t="s">
        <v>8840</v>
      </c>
      <c r="Z1214">
        <v>110.9088708</v>
      </c>
      <c r="AA1214">
        <v>-6.5042996999999998</v>
      </c>
      <c r="AB1214" t="s">
        <v>6123</v>
      </c>
      <c r="AC1214" t="s">
        <v>284</v>
      </c>
      <c r="AL1214" t="s">
        <v>217</v>
      </c>
      <c r="AM1214" t="s">
        <v>8841</v>
      </c>
      <c r="AN1214" t="s">
        <v>6</v>
      </c>
      <c r="AO1214" t="s">
        <v>8641</v>
      </c>
      <c r="AP1214" s="57">
        <v>46314.458333333336</v>
      </c>
      <c r="AR1214" t="s">
        <v>218</v>
      </c>
      <c r="AS1214" t="s">
        <v>219</v>
      </c>
      <c r="AT1214" t="s">
        <v>230</v>
      </c>
      <c r="AU1214">
        <v>20261019</v>
      </c>
      <c r="AV1214" t="s">
        <v>221</v>
      </c>
      <c r="AW1214" t="s">
        <v>2218</v>
      </c>
      <c r="AX1214" t="s">
        <v>222</v>
      </c>
      <c r="BA1214" s="57">
        <v>46314.458333333336</v>
      </c>
      <c r="BB1214" t="s">
        <v>8841</v>
      </c>
      <c r="BC1214">
        <v>2026</v>
      </c>
      <c r="BD1214">
        <v>10</v>
      </c>
      <c r="BE1214">
        <v>19</v>
      </c>
      <c r="BF1214" s="6">
        <f t="shared" si="54"/>
        <v>46314</v>
      </c>
      <c r="BG1214">
        <f t="shared" si="55"/>
        <v>-0.45833333333575865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1002643114</v>
      </c>
      <c r="C1215">
        <v>3</v>
      </c>
      <c r="D1215" t="s">
        <v>51</v>
      </c>
      <c r="E1215">
        <v>4</v>
      </c>
      <c r="F1215" t="s">
        <v>268</v>
      </c>
      <c r="G1215" t="s">
        <v>2120</v>
      </c>
      <c r="H1215" t="s">
        <v>7745</v>
      </c>
      <c r="I1215" t="s">
        <v>212</v>
      </c>
      <c r="J1215" t="s">
        <v>213</v>
      </c>
      <c r="K1215" t="s">
        <v>149</v>
      </c>
      <c r="M1215" t="s">
        <v>76</v>
      </c>
      <c r="N1215" t="s">
        <v>215</v>
      </c>
      <c r="O1215" s="57">
        <v>46314.550671296296</v>
      </c>
      <c r="P1215" s="57">
        <v>46314.574537037035</v>
      </c>
      <c r="Q1215">
        <v>69410904</v>
      </c>
      <c r="S1215">
        <v>146508109053</v>
      </c>
      <c r="T1215" t="s">
        <v>7746</v>
      </c>
      <c r="U1215" t="s">
        <v>8839</v>
      </c>
      <c r="V1215" t="s">
        <v>9777</v>
      </c>
      <c r="Z1215">
        <v>110.909106768184</v>
      </c>
      <c r="AA1215">
        <v>-6.5045713997667596</v>
      </c>
      <c r="AB1215" t="s">
        <v>7749</v>
      </c>
      <c r="AC1215" t="s">
        <v>4229</v>
      </c>
      <c r="AL1215" t="s">
        <v>217</v>
      </c>
      <c r="AM1215" t="s">
        <v>9778</v>
      </c>
      <c r="AN1215" t="s">
        <v>6</v>
      </c>
      <c r="AO1215" t="s">
        <v>9753</v>
      </c>
      <c r="AR1215" t="s">
        <v>218</v>
      </c>
      <c r="AS1215" t="s">
        <v>219</v>
      </c>
      <c r="AT1215" t="s">
        <v>230</v>
      </c>
      <c r="AU1215">
        <v>20261019</v>
      </c>
      <c r="AV1215" t="s">
        <v>221</v>
      </c>
      <c r="AW1215" t="s">
        <v>540</v>
      </c>
      <c r="AX1215" t="s">
        <v>222</v>
      </c>
      <c r="BA1215" s="57">
        <v>46314.291666666664</v>
      </c>
      <c r="BB1215" t="s">
        <v>9778</v>
      </c>
      <c r="BC1215">
        <v>2026</v>
      </c>
      <c r="BD1215">
        <v>10</v>
      </c>
      <c r="BE1215">
        <v>19</v>
      </c>
      <c r="BF1215" s="6">
        <f t="shared" si="54"/>
        <v>46314</v>
      </c>
      <c r="BG1215">
        <f t="shared" si="55"/>
        <v>-0.29166666666424135</v>
      </c>
      <c r="BH1215" t="str">
        <f t="shared" si="56"/>
        <v>COMPLY</v>
      </c>
      <c r="BI1215" t="e">
        <f>VLOOKUP(H1215,Sheet2!$A$1:$B$270,2,FALSE)</f>
        <v>#N/A</v>
      </c>
    </row>
    <row r="1216" spans="1:61">
      <c r="A1216">
        <v>1215</v>
      </c>
      <c r="B1216">
        <v>1002622968</v>
      </c>
      <c r="C1216">
        <v>3</v>
      </c>
      <c r="D1216" t="s">
        <v>51</v>
      </c>
      <c r="E1216">
        <v>4</v>
      </c>
      <c r="F1216" t="s">
        <v>268</v>
      </c>
      <c r="G1216" t="s">
        <v>2120</v>
      </c>
      <c r="H1216" t="s">
        <v>2121</v>
      </c>
      <c r="I1216" t="s">
        <v>212</v>
      </c>
      <c r="J1216" t="s">
        <v>213</v>
      </c>
      <c r="K1216" t="s">
        <v>149</v>
      </c>
      <c r="M1216" t="s">
        <v>1400</v>
      </c>
      <c r="N1216" t="s">
        <v>563</v>
      </c>
      <c r="O1216" s="57">
        <v>46300.660914351851</v>
      </c>
      <c r="P1216" s="57">
        <v>46307.633437500001</v>
      </c>
      <c r="Q1216">
        <v>69404534</v>
      </c>
      <c r="S1216">
        <v>146593115726</v>
      </c>
      <c r="T1216" t="s">
        <v>2843</v>
      </c>
      <c r="U1216" t="s">
        <v>2844</v>
      </c>
      <c r="V1216" t="s">
        <v>2845</v>
      </c>
      <c r="Z1216">
        <v>110.760131</v>
      </c>
      <c r="AA1216">
        <v>-6.7503168000000002</v>
      </c>
      <c r="AB1216" t="s">
        <v>2667</v>
      </c>
      <c r="AC1216" t="s">
        <v>225</v>
      </c>
      <c r="AL1216" t="s">
        <v>217</v>
      </c>
      <c r="AM1216" t="s">
        <v>2846</v>
      </c>
      <c r="AN1216" t="s">
        <v>6</v>
      </c>
      <c r="AO1216" s="57">
        <v>46152.684560185182</v>
      </c>
      <c r="AP1216" s="57">
        <v>46305.333333333336</v>
      </c>
      <c r="AR1216" t="s">
        <v>14</v>
      </c>
      <c r="AS1216" t="s">
        <v>2127</v>
      </c>
      <c r="AT1216" t="s">
        <v>230</v>
      </c>
      <c r="AV1216" t="s">
        <v>6248</v>
      </c>
      <c r="AW1216" t="s">
        <v>2669</v>
      </c>
      <c r="AX1216" t="s">
        <v>222</v>
      </c>
      <c r="BA1216" s="57">
        <v>46305.333333333336</v>
      </c>
      <c r="BB1216" t="s">
        <v>2846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:61">
      <c r="A1217">
        <v>1216</v>
      </c>
      <c r="B1217">
        <v>1002635274</v>
      </c>
      <c r="C1217">
        <v>3</v>
      </c>
      <c r="D1217" t="s">
        <v>51</v>
      </c>
      <c r="E1217">
        <v>4</v>
      </c>
      <c r="F1217" t="s">
        <v>268</v>
      </c>
      <c r="G1217" t="s">
        <v>2120</v>
      </c>
      <c r="H1217" t="s">
        <v>2121</v>
      </c>
      <c r="I1217" t="s">
        <v>212</v>
      </c>
      <c r="J1217" t="s">
        <v>213</v>
      </c>
      <c r="K1217" t="s">
        <v>149</v>
      </c>
      <c r="L1217" t="s">
        <v>214</v>
      </c>
      <c r="M1217" t="s">
        <v>1400</v>
      </c>
      <c r="N1217" t="s">
        <v>215</v>
      </c>
      <c r="O1217" s="57">
        <v>46308.611516203702</v>
      </c>
      <c r="P1217" s="57">
        <v>46310.569594907407</v>
      </c>
      <c r="Q1217">
        <v>69409492</v>
      </c>
      <c r="S1217">
        <v>146593115764</v>
      </c>
      <c r="T1217" t="s">
        <v>6733</v>
      </c>
      <c r="U1217" t="s">
        <v>6734</v>
      </c>
      <c r="V1217" t="s">
        <v>6735</v>
      </c>
      <c r="Z1217">
        <v>110.77747549999999</v>
      </c>
      <c r="AA1217">
        <v>-6.7309747999999896</v>
      </c>
      <c r="AB1217" t="s">
        <v>6736</v>
      </c>
      <c r="AC1217" t="s">
        <v>235</v>
      </c>
      <c r="AL1217" t="s">
        <v>217</v>
      </c>
      <c r="AM1217" t="s">
        <v>5800</v>
      </c>
      <c r="AN1217" t="s">
        <v>6</v>
      </c>
      <c r="AO1217" t="s">
        <v>6622</v>
      </c>
      <c r="AP1217" s="57">
        <v>46309.458333333336</v>
      </c>
      <c r="AR1217" t="s">
        <v>14</v>
      </c>
      <c r="AS1217" t="s">
        <v>2127</v>
      </c>
      <c r="AT1217" t="s">
        <v>230</v>
      </c>
      <c r="AV1217" t="s">
        <v>7753</v>
      </c>
      <c r="AW1217" t="s">
        <v>877</v>
      </c>
      <c r="AX1217" t="s">
        <v>222</v>
      </c>
      <c r="BA1217" s="57">
        <v>46309.458333333336</v>
      </c>
      <c r="BB1217" t="s">
        <v>5800</v>
      </c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:61">
      <c r="A1218">
        <v>1217</v>
      </c>
      <c r="B1218">
        <v>1002619095</v>
      </c>
      <c r="C1218">
        <v>3</v>
      </c>
      <c r="D1218" t="s">
        <v>51</v>
      </c>
      <c r="E1218">
        <v>4</v>
      </c>
      <c r="F1218" t="s">
        <v>268</v>
      </c>
      <c r="G1218" t="s">
        <v>2120</v>
      </c>
      <c r="H1218" t="s">
        <v>2121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46297.386504629627</v>
      </c>
      <c r="P1218" s="57">
        <v>46298.686273148145</v>
      </c>
      <c r="Q1218">
        <v>69402771</v>
      </c>
      <c r="S1218">
        <v>146593115714</v>
      </c>
      <c r="T1218" t="s">
        <v>2122</v>
      </c>
      <c r="U1218" t="s">
        <v>2123</v>
      </c>
      <c r="V1218" t="s">
        <v>2124</v>
      </c>
      <c r="Z1218">
        <v>110.732849</v>
      </c>
      <c r="AA1218">
        <v>-6.7292825000000001</v>
      </c>
      <c r="AB1218" t="s">
        <v>2125</v>
      </c>
      <c r="AC1218" t="s">
        <v>235</v>
      </c>
      <c r="AL1218" t="s">
        <v>217</v>
      </c>
      <c r="AM1218" t="s">
        <v>2126</v>
      </c>
      <c r="AN1218" t="s">
        <v>6</v>
      </c>
      <c r="AO1218" s="57">
        <v>46063.39334490741</v>
      </c>
      <c r="AP1218" s="57">
        <v>46298.333333333336</v>
      </c>
      <c r="AR1218" t="s">
        <v>218</v>
      </c>
      <c r="AS1218" t="s">
        <v>2127</v>
      </c>
      <c r="AT1218" t="s">
        <v>230</v>
      </c>
      <c r="AU1218">
        <v>20261003</v>
      </c>
      <c r="AV1218" t="s">
        <v>221</v>
      </c>
      <c r="AW1218" t="s">
        <v>877</v>
      </c>
      <c r="AX1218" t="s">
        <v>222</v>
      </c>
      <c r="BA1218" s="57">
        <v>46298.333333333336</v>
      </c>
      <c r="BB1218" t="s">
        <v>2126</v>
      </c>
      <c r="BC1218">
        <v>2026</v>
      </c>
      <c r="BD1218">
        <v>10</v>
      </c>
      <c r="BE1218">
        <v>3</v>
      </c>
      <c r="BF1218" s="6">
        <f t="shared" ref="BF1218:BF1281" si="57">DATE(BC1218,BD1218,BE1218)</f>
        <v>46298</v>
      </c>
      <c r="BG1218">
        <f t="shared" ref="BG1218:BG1281" si="58">BF1218-BA1218</f>
        <v>-0.33333333333575865</v>
      </c>
      <c r="BH1218" t="str">
        <f t="shared" ref="BH1218:BH1281" si="59">IF(BG1218=1,"COMPLY",IF(BG1218&lt;1,"COMPLY","NOT COMPLY"))</f>
        <v>COMPLY</v>
      </c>
      <c r="BI1218" t="e">
        <f>VLOOKUP(H1218,Sheet2!$A$1:$B$270,2,FALSE)</f>
        <v>#N/A</v>
      </c>
    </row>
    <row r="1219" spans="1:61">
      <c r="A1219">
        <v>1218</v>
      </c>
      <c r="B1219">
        <v>1002630504</v>
      </c>
      <c r="C1219">
        <v>3</v>
      </c>
      <c r="D1219" t="s">
        <v>51</v>
      </c>
      <c r="E1219">
        <v>4</v>
      </c>
      <c r="F1219" t="s">
        <v>268</v>
      </c>
      <c r="G1219" t="s">
        <v>2120</v>
      </c>
      <c r="H1219" t="s">
        <v>2121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46304.743518518517</v>
      </c>
      <c r="P1219" s="57">
        <v>46305.61005787037</v>
      </c>
      <c r="Q1219">
        <v>69407641</v>
      </c>
      <c r="S1219">
        <v>146593115750</v>
      </c>
      <c r="T1219" t="s">
        <v>5408</v>
      </c>
      <c r="U1219" t="s">
        <v>5409</v>
      </c>
      <c r="V1219" t="s">
        <v>5410</v>
      </c>
      <c r="Z1219">
        <v>110.7301025</v>
      </c>
      <c r="AA1219">
        <v>-6.6979229999999896</v>
      </c>
      <c r="AB1219" t="s">
        <v>5411</v>
      </c>
      <c r="AC1219" t="s">
        <v>235</v>
      </c>
      <c r="AL1219" t="s">
        <v>217</v>
      </c>
      <c r="AM1219" t="s">
        <v>5412</v>
      </c>
      <c r="AN1219" t="s">
        <v>6</v>
      </c>
      <c r="AO1219" s="57">
        <v>46275.74664351852</v>
      </c>
      <c r="AP1219" s="57">
        <v>46305.625</v>
      </c>
      <c r="AR1219" t="s">
        <v>218</v>
      </c>
      <c r="AS1219" t="s">
        <v>2127</v>
      </c>
      <c r="AT1219" t="s">
        <v>230</v>
      </c>
      <c r="AU1219">
        <v>20261010</v>
      </c>
      <c r="AV1219" t="s">
        <v>221</v>
      </c>
      <c r="AW1219" t="s">
        <v>923</v>
      </c>
      <c r="AX1219" t="s">
        <v>222</v>
      </c>
      <c r="BA1219" s="57">
        <v>46305.625</v>
      </c>
      <c r="BB1219" t="s">
        <v>5412</v>
      </c>
      <c r="BC1219">
        <v>2026</v>
      </c>
      <c r="BD1219">
        <v>10</v>
      </c>
      <c r="BE1219">
        <v>10</v>
      </c>
      <c r="BF1219" s="6">
        <f t="shared" si="57"/>
        <v>46305</v>
      </c>
      <c r="BG1219">
        <f t="shared" si="58"/>
        <v>-0.625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1002633324</v>
      </c>
      <c r="C1220">
        <v>3</v>
      </c>
      <c r="D1220" t="s">
        <v>51</v>
      </c>
      <c r="E1220">
        <v>4</v>
      </c>
      <c r="F1220" t="s">
        <v>268</v>
      </c>
      <c r="G1220" t="s">
        <v>2120</v>
      </c>
      <c r="H1220" t="s">
        <v>2121</v>
      </c>
      <c r="I1220" t="s">
        <v>212</v>
      </c>
      <c r="J1220" t="s">
        <v>213</v>
      </c>
      <c r="K1220" t="s">
        <v>149</v>
      </c>
      <c r="M1220" t="s">
        <v>76</v>
      </c>
      <c r="N1220" t="s">
        <v>563</v>
      </c>
      <c r="O1220" s="57">
        <v>46307.633437500001</v>
      </c>
      <c r="P1220" s="57">
        <v>46307.672430555554</v>
      </c>
      <c r="Q1220">
        <v>69404534</v>
      </c>
      <c r="S1220">
        <v>146593115760</v>
      </c>
      <c r="T1220" t="s">
        <v>2843</v>
      </c>
      <c r="U1220" t="s">
        <v>2844</v>
      </c>
      <c r="V1220" t="s">
        <v>6246</v>
      </c>
      <c r="Z1220">
        <v>110.76010100000001</v>
      </c>
      <c r="AA1220">
        <v>-6.7503580000000003</v>
      </c>
      <c r="AB1220" t="s">
        <v>2667</v>
      </c>
      <c r="AC1220" t="s">
        <v>225</v>
      </c>
      <c r="AL1220" t="s">
        <v>217</v>
      </c>
      <c r="AM1220" t="s">
        <v>6247</v>
      </c>
      <c r="AN1220" t="s">
        <v>6</v>
      </c>
      <c r="AO1220" s="57">
        <v>46366.642951388887</v>
      </c>
      <c r="AR1220" t="s">
        <v>218</v>
      </c>
      <c r="AS1220" t="s">
        <v>2127</v>
      </c>
      <c r="AT1220" t="s">
        <v>230</v>
      </c>
      <c r="AU1220">
        <v>20261012</v>
      </c>
      <c r="AV1220" t="s">
        <v>221</v>
      </c>
      <c r="AW1220" t="s">
        <v>2669</v>
      </c>
      <c r="AX1220" t="s">
        <v>222</v>
      </c>
      <c r="BA1220" s="57">
        <v>46307.291666666664</v>
      </c>
      <c r="BB1220" t="s">
        <v>6247</v>
      </c>
      <c r="BC1220">
        <v>2026</v>
      </c>
      <c r="BD1220">
        <v>10</v>
      </c>
      <c r="BE1220">
        <v>12</v>
      </c>
      <c r="BF1220" s="6">
        <f t="shared" si="57"/>
        <v>46307</v>
      </c>
      <c r="BG1220">
        <f t="shared" si="58"/>
        <v>-0.29166666666424135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1002636307</v>
      </c>
      <c r="C1221">
        <v>3</v>
      </c>
      <c r="D1221" t="s">
        <v>51</v>
      </c>
      <c r="E1221">
        <v>4</v>
      </c>
      <c r="F1221" t="s">
        <v>268</v>
      </c>
      <c r="G1221" t="s">
        <v>2120</v>
      </c>
      <c r="H1221" t="s">
        <v>2121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46309.432349537034</v>
      </c>
      <c r="P1221" s="57">
        <v>46309.760405092595</v>
      </c>
      <c r="Q1221">
        <v>69409917</v>
      </c>
      <c r="S1221">
        <v>146593115635</v>
      </c>
      <c r="T1221" t="s">
        <v>7104</v>
      </c>
      <c r="U1221" t="s">
        <v>7105</v>
      </c>
      <c r="V1221" t="s">
        <v>7106</v>
      </c>
      <c r="Z1221">
        <v>110.72588039999999</v>
      </c>
      <c r="AA1221">
        <v>-6.7959206999999999</v>
      </c>
      <c r="AB1221" t="s">
        <v>7107</v>
      </c>
      <c r="AC1221" t="s">
        <v>216</v>
      </c>
      <c r="AL1221" t="s">
        <v>217</v>
      </c>
      <c r="AM1221" t="s">
        <v>7108</v>
      </c>
      <c r="AN1221" t="s">
        <v>6</v>
      </c>
      <c r="AO1221" t="s">
        <v>6944</v>
      </c>
      <c r="AP1221" s="57">
        <v>46310.333333333336</v>
      </c>
      <c r="AR1221" t="s">
        <v>218</v>
      </c>
      <c r="AS1221" t="s">
        <v>2127</v>
      </c>
      <c r="AT1221" t="s">
        <v>230</v>
      </c>
      <c r="AU1221">
        <v>20261014</v>
      </c>
      <c r="AV1221" t="s">
        <v>221</v>
      </c>
      <c r="AW1221" t="s">
        <v>878</v>
      </c>
      <c r="AX1221" t="s">
        <v>222</v>
      </c>
      <c r="BA1221" s="57">
        <v>46310.333333333336</v>
      </c>
      <c r="BB1221" t="s">
        <v>7108</v>
      </c>
      <c r="BC1221">
        <v>2026</v>
      </c>
      <c r="BD1221">
        <v>10</v>
      </c>
      <c r="BE1221">
        <v>14</v>
      </c>
      <c r="BF1221" s="6">
        <f t="shared" si="57"/>
        <v>46309</v>
      </c>
      <c r="BG1221">
        <f t="shared" si="58"/>
        <v>-1.3333333333357587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1002638523</v>
      </c>
      <c r="C1222">
        <v>3</v>
      </c>
      <c r="D1222" t="s">
        <v>51</v>
      </c>
      <c r="E1222">
        <v>4</v>
      </c>
      <c r="F1222" t="s">
        <v>268</v>
      </c>
      <c r="G1222" t="s">
        <v>2120</v>
      </c>
      <c r="H1222" t="s">
        <v>2121</v>
      </c>
      <c r="I1222" t="s">
        <v>212</v>
      </c>
      <c r="J1222" t="s">
        <v>213</v>
      </c>
      <c r="K1222" t="s">
        <v>149</v>
      </c>
      <c r="M1222" t="s">
        <v>76</v>
      </c>
      <c r="N1222" t="s">
        <v>215</v>
      </c>
      <c r="O1222" s="57">
        <v>46310.569606481484</v>
      </c>
      <c r="P1222" s="57">
        <v>46310.603761574072</v>
      </c>
      <c r="Q1222">
        <v>69409492</v>
      </c>
      <c r="S1222">
        <v>146593115769</v>
      </c>
      <c r="T1222" t="s">
        <v>6733</v>
      </c>
      <c r="U1222" t="s">
        <v>7751</v>
      </c>
      <c r="V1222" t="s">
        <v>7752</v>
      </c>
      <c r="Z1222">
        <v>110.777408629191</v>
      </c>
      <c r="AA1222">
        <v>-6.7313962863215604</v>
      </c>
      <c r="AB1222" t="s">
        <v>6736</v>
      </c>
      <c r="AC1222" t="s">
        <v>283</v>
      </c>
      <c r="AL1222" t="s">
        <v>217</v>
      </c>
      <c r="AM1222" t="s">
        <v>7435</v>
      </c>
      <c r="AN1222" t="s">
        <v>6</v>
      </c>
      <c r="AO1222" t="s">
        <v>7642</v>
      </c>
      <c r="AR1222" t="s">
        <v>218</v>
      </c>
      <c r="AS1222" t="s">
        <v>2127</v>
      </c>
      <c r="AT1222" t="s">
        <v>230</v>
      </c>
      <c r="AU1222">
        <v>20261015</v>
      </c>
      <c r="AV1222" t="s">
        <v>221</v>
      </c>
      <c r="AW1222" t="s">
        <v>559</v>
      </c>
      <c r="AX1222" t="s">
        <v>222</v>
      </c>
      <c r="BA1222" s="57">
        <v>46310.291666666664</v>
      </c>
      <c r="BB1222" t="s">
        <v>7435</v>
      </c>
      <c r="BC1222">
        <v>2026</v>
      </c>
      <c r="BD1222">
        <v>10</v>
      </c>
      <c r="BE1222">
        <v>15</v>
      </c>
      <c r="BF1222" s="6">
        <f t="shared" si="57"/>
        <v>46310</v>
      </c>
      <c r="BG1222">
        <f t="shared" si="58"/>
        <v>-0.29166666666424135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1002645960</v>
      </c>
      <c r="C1223">
        <v>3</v>
      </c>
      <c r="D1223" t="s">
        <v>51</v>
      </c>
      <c r="E1223">
        <v>4</v>
      </c>
      <c r="F1223" t="s">
        <v>268</v>
      </c>
      <c r="G1223" t="s">
        <v>2120</v>
      </c>
      <c r="H1223" t="s">
        <v>2121</v>
      </c>
      <c r="I1223" t="s">
        <v>212</v>
      </c>
      <c r="J1223" t="s">
        <v>213</v>
      </c>
      <c r="K1223" t="s">
        <v>149</v>
      </c>
      <c r="M1223" t="s">
        <v>1617</v>
      </c>
      <c r="N1223" t="s">
        <v>215</v>
      </c>
      <c r="O1223" s="57">
        <v>46315.645231481481</v>
      </c>
      <c r="P1223" s="57">
        <v>46315.701006944444</v>
      </c>
      <c r="Q1223">
        <v>69413948</v>
      </c>
      <c r="S1223">
        <v>146593115788</v>
      </c>
      <c r="T1223" t="s">
        <v>3660</v>
      </c>
      <c r="U1223" t="s">
        <v>10482</v>
      </c>
      <c r="Z1223">
        <v>110.72678190000001</v>
      </c>
      <c r="AA1223">
        <v>-6.8108735999999999</v>
      </c>
      <c r="AB1223" t="s">
        <v>10483</v>
      </c>
      <c r="AC1223" t="s">
        <v>225</v>
      </c>
      <c r="AO1223" t="s">
        <v>10161</v>
      </c>
      <c r="AR1223" t="s">
        <v>5</v>
      </c>
      <c r="AS1223" t="s">
        <v>2127</v>
      </c>
      <c r="AT1223" t="s">
        <v>230</v>
      </c>
      <c r="AV1223" t="s">
        <v>10484</v>
      </c>
      <c r="AW1223" t="s">
        <v>540</v>
      </c>
      <c r="AX1223" t="s">
        <v>222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:61">
      <c r="A1224">
        <v>1223</v>
      </c>
      <c r="B1224">
        <v>1002630499</v>
      </c>
      <c r="C1224">
        <v>3</v>
      </c>
      <c r="D1224" t="s">
        <v>51</v>
      </c>
      <c r="E1224">
        <v>4</v>
      </c>
      <c r="F1224" t="s">
        <v>268</v>
      </c>
      <c r="G1224" t="s">
        <v>2120</v>
      </c>
      <c r="H1224" t="s">
        <v>2121</v>
      </c>
      <c r="I1224" t="s">
        <v>212</v>
      </c>
      <c r="J1224" t="s">
        <v>213</v>
      </c>
      <c r="K1224" t="s">
        <v>149</v>
      </c>
      <c r="L1224" t="s">
        <v>214</v>
      </c>
      <c r="M1224" t="s">
        <v>1918</v>
      </c>
      <c r="N1224" t="s">
        <v>215</v>
      </c>
      <c r="O1224" s="57">
        <v>46304.740671296298</v>
      </c>
      <c r="P1224" s="57">
        <v>46307.667592592596</v>
      </c>
      <c r="Q1224">
        <v>69407639</v>
      </c>
      <c r="S1224">
        <v>146593115749</v>
      </c>
      <c r="T1224" t="s">
        <v>5408</v>
      </c>
      <c r="U1224" t="s">
        <v>5409</v>
      </c>
      <c r="V1224" t="s">
        <v>5413</v>
      </c>
      <c r="Z1224">
        <v>110.7301025</v>
      </c>
      <c r="AA1224">
        <v>-6.6979229999999896</v>
      </c>
      <c r="AB1224" t="s">
        <v>5414</v>
      </c>
      <c r="AC1224" t="s">
        <v>235</v>
      </c>
      <c r="AL1224" t="s">
        <v>217</v>
      </c>
      <c r="AM1224" t="s">
        <v>5415</v>
      </c>
      <c r="AN1224" t="s">
        <v>6</v>
      </c>
      <c r="AO1224" s="57">
        <v>46275.74664351852</v>
      </c>
      <c r="AP1224" s="57">
        <v>46305.625</v>
      </c>
      <c r="AQ1224" t="s">
        <v>841</v>
      </c>
      <c r="AR1224" t="s">
        <v>12</v>
      </c>
      <c r="AS1224" t="s">
        <v>2127</v>
      </c>
      <c r="AT1224" t="s">
        <v>230</v>
      </c>
      <c r="AV1224" t="s">
        <v>1626</v>
      </c>
      <c r="AW1224" t="s">
        <v>923</v>
      </c>
      <c r="AX1224" t="s">
        <v>222</v>
      </c>
      <c r="BA1224" s="57">
        <v>46305.625</v>
      </c>
      <c r="BB1224" t="s">
        <v>5415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1002617361</v>
      </c>
      <c r="C1225">
        <v>3</v>
      </c>
      <c r="D1225" t="s">
        <v>51</v>
      </c>
      <c r="E1225">
        <v>4</v>
      </c>
      <c r="F1225" t="s">
        <v>268</v>
      </c>
      <c r="G1225" t="s">
        <v>268</v>
      </c>
      <c r="H1225" t="s">
        <v>805</v>
      </c>
      <c r="I1225" t="s">
        <v>212</v>
      </c>
      <c r="J1225" t="s">
        <v>213</v>
      </c>
      <c r="K1225" t="s">
        <v>149</v>
      </c>
      <c r="L1225" t="s">
        <v>214</v>
      </c>
      <c r="M1225" t="s">
        <v>1400</v>
      </c>
      <c r="N1225" t="s">
        <v>215</v>
      </c>
      <c r="O1225" s="57">
        <v>46296.438645833332</v>
      </c>
      <c r="P1225" s="57">
        <v>46304.387974537036</v>
      </c>
      <c r="Q1225">
        <v>69402186</v>
      </c>
      <c r="S1225">
        <v>142401146359</v>
      </c>
      <c r="T1225" t="s">
        <v>1205</v>
      </c>
      <c r="U1225" t="s">
        <v>1206</v>
      </c>
      <c r="V1225" t="s">
        <v>1207</v>
      </c>
      <c r="Z1225">
        <v>110.863041</v>
      </c>
      <c r="AA1225">
        <v>-6.7838320000000003</v>
      </c>
      <c r="AB1225" t="s">
        <v>1208</v>
      </c>
      <c r="AC1225" t="s">
        <v>235</v>
      </c>
      <c r="AL1225" t="s">
        <v>217</v>
      </c>
      <c r="AM1225" t="s">
        <v>1209</v>
      </c>
      <c r="AN1225" t="s">
        <v>6</v>
      </c>
      <c r="AO1225" s="57">
        <v>46032.444687499999</v>
      </c>
      <c r="AP1225" s="57">
        <v>46300.458333333336</v>
      </c>
      <c r="AQ1225" t="s">
        <v>1495</v>
      </c>
      <c r="AR1225" t="s">
        <v>14</v>
      </c>
      <c r="AS1225" t="s">
        <v>219</v>
      </c>
      <c r="AT1225" t="s">
        <v>230</v>
      </c>
      <c r="AV1225" t="s">
        <v>4619</v>
      </c>
      <c r="AW1225" t="s">
        <v>876</v>
      </c>
      <c r="AX1225" t="s">
        <v>222</v>
      </c>
      <c r="BA1225" s="57">
        <v>46300.458333333336</v>
      </c>
      <c r="BB1225" t="s">
        <v>1209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1002643886</v>
      </c>
      <c r="C1226">
        <v>3</v>
      </c>
      <c r="D1226" t="s">
        <v>51</v>
      </c>
      <c r="E1226">
        <v>4</v>
      </c>
      <c r="F1226" t="s">
        <v>268</v>
      </c>
      <c r="G1226" t="s">
        <v>268</v>
      </c>
      <c r="H1226" t="s">
        <v>805</v>
      </c>
      <c r="I1226" t="s">
        <v>212</v>
      </c>
      <c r="J1226" t="s">
        <v>213</v>
      </c>
      <c r="K1226" t="s">
        <v>149</v>
      </c>
      <c r="M1226" t="s">
        <v>224</v>
      </c>
      <c r="N1226" t="s">
        <v>215</v>
      </c>
      <c r="O1226" s="57">
        <v>46314.66510416667</v>
      </c>
      <c r="P1226" s="57">
        <v>46316.337106481478</v>
      </c>
      <c r="Q1226">
        <v>69400625</v>
      </c>
      <c r="S1226">
        <v>142401146474</v>
      </c>
      <c r="T1226" t="s">
        <v>9779</v>
      </c>
      <c r="U1226" t="s">
        <v>9780</v>
      </c>
      <c r="V1226" t="s">
        <v>9781</v>
      </c>
      <c r="Z1226">
        <v>110.8162698</v>
      </c>
      <c r="AA1226">
        <v>-6.833793</v>
      </c>
      <c r="AB1226" t="s">
        <v>9782</v>
      </c>
      <c r="AC1226" t="s">
        <v>225</v>
      </c>
      <c r="AL1226" t="s">
        <v>217</v>
      </c>
      <c r="AM1226" t="s">
        <v>9783</v>
      </c>
      <c r="AN1226" t="s">
        <v>6</v>
      </c>
      <c r="AO1226" t="s">
        <v>9468</v>
      </c>
      <c r="AP1226" s="57">
        <v>46316.333333333336</v>
      </c>
      <c r="AR1226" t="s">
        <v>18</v>
      </c>
      <c r="AS1226" t="s">
        <v>219</v>
      </c>
      <c r="AT1226" t="s">
        <v>230</v>
      </c>
      <c r="AV1226" t="s">
        <v>226</v>
      </c>
      <c r="AW1226" t="s">
        <v>540</v>
      </c>
      <c r="AX1226" t="s">
        <v>222</v>
      </c>
      <c r="BA1226" s="57">
        <v>46316.333333333336</v>
      </c>
      <c r="BB1226" t="s">
        <v>9783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:61">
      <c r="A1227">
        <v>1226</v>
      </c>
      <c r="B1227">
        <v>1002619742</v>
      </c>
      <c r="C1227">
        <v>3</v>
      </c>
      <c r="D1227" t="s">
        <v>51</v>
      </c>
      <c r="E1227">
        <v>4</v>
      </c>
      <c r="F1227" t="s">
        <v>268</v>
      </c>
      <c r="G1227" t="s">
        <v>268</v>
      </c>
      <c r="H1227" t="s">
        <v>805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46297.551168981481</v>
      </c>
      <c r="P1227" s="57">
        <v>46298.657534722224</v>
      </c>
      <c r="Q1227">
        <v>69403057</v>
      </c>
      <c r="S1227">
        <v>142401146372</v>
      </c>
      <c r="T1227" t="s">
        <v>2128</v>
      </c>
      <c r="U1227" t="s">
        <v>2129</v>
      </c>
      <c r="V1227" t="s">
        <v>2130</v>
      </c>
      <c r="Z1227">
        <v>110.81719750000001</v>
      </c>
      <c r="AA1227">
        <v>-6.7991368999999997</v>
      </c>
      <c r="AB1227" t="s">
        <v>2131</v>
      </c>
      <c r="AC1227" t="s">
        <v>235</v>
      </c>
      <c r="AL1227" t="s">
        <v>217</v>
      </c>
      <c r="AM1227" t="s">
        <v>2132</v>
      </c>
      <c r="AN1227" t="s">
        <v>6</v>
      </c>
      <c r="AO1227" s="57">
        <v>46063.559317129628</v>
      </c>
      <c r="AP1227" s="57">
        <v>46298.458333333336</v>
      </c>
      <c r="AR1227" t="s">
        <v>218</v>
      </c>
      <c r="AS1227" t="s">
        <v>219</v>
      </c>
      <c r="AT1227" t="s">
        <v>230</v>
      </c>
      <c r="AU1227">
        <v>20261003</v>
      </c>
      <c r="AV1227" t="s">
        <v>221</v>
      </c>
      <c r="AW1227" t="s">
        <v>876</v>
      </c>
      <c r="AX1227" t="s">
        <v>222</v>
      </c>
      <c r="BA1227" s="57">
        <v>46298.458333333336</v>
      </c>
      <c r="BB1227" t="s">
        <v>2132</v>
      </c>
      <c r="BC1227">
        <v>2026</v>
      </c>
      <c r="BD1227">
        <v>10</v>
      </c>
      <c r="BE1227">
        <v>3</v>
      </c>
      <c r="BF1227" s="6">
        <f t="shared" si="57"/>
        <v>46298</v>
      </c>
      <c r="BG1227">
        <f t="shared" si="58"/>
        <v>-0.45833333333575865</v>
      </c>
      <c r="BH1227" t="str">
        <f t="shared" si="59"/>
        <v>COMPLY</v>
      </c>
      <c r="BI1227" t="e">
        <f>VLOOKUP(H1227,Sheet2!$A$1:$B$270,2,FALSE)</f>
        <v>#N/A</v>
      </c>
    </row>
    <row r="1228" spans="1:61">
      <c r="A1228">
        <v>1227</v>
      </c>
      <c r="B1228">
        <v>1002622211</v>
      </c>
      <c r="C1228">
        <v>3</v>
      </c>
      <c r="D1228" t="s">
        <v>51</v>
      </c>
      <c r="E1228">
        <v>4</v>
      </c>
      <c r="F1228" t="s">
        <v>268</v>
      </c>
      <c r="G1228" t="s">
        <v>268</v>
      </c>
      <c r="H1228" t="s">
        <v>805</v>
      </c>
      <c r="I1228" t="s">
        <v>212</v>
      </c>
      <c r="J1228" t="s">
        <v>213</v>
      </c>
      <c r="K1228" t="s">
        <v>149</v>
      </c>
      <c r="L1228" t="s">
        <v>826</v>
      </c>
      <c r="M1228" t="s">
        <v>76</v>
      </c>
      <c r="N1228" t="s">
        <v>215</v>
      </c>
      <c r="O1228" s="57">
        <v>46300.490671296298</v>
      </c>
      <c r="P1228" s="57">
        <v>46301.568599537037</v>
      </c>
      <c r="Q1228">
        <v>69404262</v>
      </c>
      <c r="R1228">
        <v>2916948104</v>
      </c>
      <c r="S1228">
        <v>142401146381</v>
      </c>
      <c r="T1228" t="s">
        <v>2847</v>
      </c>
      <c r="U1228" t="s">
        <v>2848</v>
      </c>
      <c r="V1228" t="s">
        <v>2849</v>
      </c>
      <c r="Z1228">
        <v>110.835919</v>
      </c>
      <c r="AA1228">
        <v>-6.7777539999999998</v>
      </c>
      <c r="AB1228" t="s">
        <v>2850</v>
      </c>
      <c r="AC1228" t="s">
        <v>235</v>
      </c>
      <c r="AL1228" t="s">
        <v>217</v>
      </c>
      <c r="AM1228" t="s">
        <v>2851</v>
      </c>
      <c r="AN1228" t="s">
        <v>6</v>
      </c>
      <c r="AO1228" s="57">
        <v>46152.496620370373</v>
      </c>
      <c r="AP1228" s="57">
        <v>46301.333333333336</v>
      </c>
      <c r="AR1228" t="s">
        <v>218</v>
      </c>
      <c r="AS1228" t="s">
        <v>219</v>
      </c>
      <c r="AT1228" t="s">
        <v>230</v>
      </c>
      <c r="AU1228">
        <v>20261006</v>
      </c>
      <c r="AV1228" t="s">
        <v>221</v>
      </c>
      <c r="AW1228" t="s">
        <v>2852</v>
      </c>
      <c r="AX1228" t="s">
        <v>222</v>
      </c>
      <c r="BA1228" s="57">
        <v>46301.333333333336</v>
      </c>
      <c r="BB1228" t="s">
        <v>2851</v>
      </c>
      <c r="BC1228">
        <v>2026</v>
      </c>
      <c r="BD1228">
        <v>10</v>
      </c>
      <c r="BE1228">
        <v>6</v>
      </c>
      <c r="BF1228" s="6">
        <f t="shared" si="57"/>
        <v>46301</v>
      </c>
      <c r="BG1228">
        <f t="shared" si="58"/>
        <v>-0.33333333333575865</v>
      </c>
      <c r="BH1228" t="str">
        <f t="shared" si="59"/>
        <v>COMPLY</v>
      </c>
      <c r="BI1228" t="e">
        <f>VLOOKUP(H1228,Sheet2!$A$1:$B$270,2,FALSE)</f>
        <v>#N/A</v>
      </c>
    </row>
    <row r="1229" spans="1:61">
      <c r="A1229">
        <v>1228</v>
      </c>
      <c r="B1229">
        <v>1002628541</v>
      </c>
      <c r="C1229">
        <v>3</v>
      </c>
      <c r="D1229" t="s">
        <v>51</v>
      </c>
      <c r="E1229">
        <v>4</v>
      </c>
      <c r="F1229" t="s">
        <v>268</v>
      </c>
      <c r="G1229" t="s">
        <v>268</v>
      </c>
      <c r="H1229" t="s">
        <v>805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46303.739351851851</v>
      </c>
      <c r="P1229" s="57">
        <v>46304.828148148146</v>
      </c>
      <c r="Q1229">
        <v>69406873</v>
      </c>
      <c r="S1229">
        <v>142401146413</v>
      </c>
      <c r="T1229" t="s">
        <v>4620</v>
      </c>
      <c r="U1229" t="s">
        <v>4621</v>
      </c>
      <c r="V1229" t="s">
        <v>4622</v>
      </c>
      <c r="Z1229">
        <v>110.87323550000001</v>
      </c>
      <c r="AA1229">
        <v>-6.8107100000000003</v>
      </c>
      <c r="AB1229" t="s">
        <v>4623</v>
      </c>
      <c r="AC1229" t="s">
        <v>235</v>
      </c>
      <c r="AL1229" t="s">
        <v>217</v>
      </c>
      <c r="AM1229" t="s">
        <v>4624</v>
      </c>
      <c r="AN1229" t="s">
        <v>6</v>
      </c>
      <c r="AO1229" s="57">
        <v>46244.746631944443</v>
      </c>
      <c r="AP1229" s="57">
        <v>46304.625</v>
      </c>
      <c r="AR1229" t="s">
        <v>218</v>
      </c>
      <c r="AS1229" t="s">
        <v>219</v>
      </c>
      <c r="AT1229" t="s">
        <v>230</v>
      </c>
      <c r="AU1229">
        <v>20261009</v>
      </c>
      <c r="AV1229" t="s">
        <v>221</v>
      </c>
      <c r="AW1229" t="s">
        <v>879</v>
      </c>
      <c r="AX1229" t="s">
        <v>222</v>
      </c>
      <c r="BA1229" s="57">
        <v>46304.625</v>
      </c>
      <c r="BB1229" t="s">
        <v>4624</v>
      </c>
      <c r="BC1229">
        <v>2026</v>
      </c>
      <c r="BD1229">
        <v>10</v>
      </c>
      <c r="BE1229">
        <v>9</v>
      </c>
      <c r="BF1229" s="6">
        <f t="shared" si="57"/>
        <v>46304</v>
      </c>
      <c r="BG1229">
        <f t="shared" si="58"/>
        <v>-0.625</v>
      </c>
      <c r="BH1229" t="str">
        <f t="shared" si="59"/>
        <v>COMPLY</v>
      </c>
      <c r="BI1229" t="e">
        <f>VLOOKUP(H1229,Sheet2!$A$1:$B$270,2,FALSE)</f>
        <v>#N/A</v>
      </c>
    </row>
    <row r="1230" spans="1:61">
      <c r="A1230">
        <v>1229</v>
      </c>
      <c r="B1230">
        <v>1002629406</v>
      </c>
      <c r="C1230">
        <v>3</v>
      </c>
      <c r="D1230" t="s">
        <v>51</v>
      </c>
      <c r="E1230">
        <v>4</v>
      </c>
      <c r="F1230" t="s">
        <v>268</v>
      </c>
      <c r="G1230" t="s">
        <v>268</v>
      </c>
      <c r="H1230" t="s">
        <v>805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46304.46775462963</v>
      </c>
      <c r="P1230" s="57">
        <v>46305.701747685183</v>
      </c>
      <c r="Q1230">
        <v>69407193</v>
      </c>
      <c r="S1230">
        <v>142401146243</v>
      </c>
      <c r="T1230" t="s">
        <v>5416</v>
      </c>
      <c r="U1230" t="s">
        <v>5417</v>
      </c>
      <c r="V1230" t="s">
        <v>5418</v>
      </c>
      <c r="Z1230">
        <v>110.88986</v>
      </c>
      <c r="AA1230">
        <v>-6.8063339999999997</v>
      </c>
      <c r="AB1230" t="s">
        <v>5419</v>
      </c>
      <c r="AC1230" t="s">
        <v>235</v>
      </c>
      <c r="AL1230" t="s">
        <v>217</v>
      </c>
      <c r="AM1230" t="s">
        <v>5420</v>
      </c>
      <c r="AN1230" t="s">
        <v>6</v>
      </c>
      <c r="AO1230" s="57">
        <v>46275.47583333333</v>
      </c>
      <c r="AP1230" s="57">
        <v>46305.333333333336</v>
      </c>
      <c r="AR1230" t="s">
        <v>218</v>
      </c>
      <c r="AS1230" t="s">
        <v>219</v>
      </c>
      <c r="AT1230" t="s">
        <v>230</v>
      </c>
      <c r="AU1230">
        <v>20261010</v>
      </c>
      <c r="AV1230" t="s">
        <v>221</v>
      </c>
      <c r="AW1230" t="s">
        <v>877</v>
      </c>
      <c r="AX1230" t="s">
        <v>222</v>
      </c>
      <c r="BA1230" s="57">
        <v>46305.333333333336</v>
      </c>
      <c r="BB1230" t="s">
        <v>5420</v>
      </c>
      <c r="BC1230">
        <v>2026</v>
      </c>
      <c r="BD1230">
        <v>10</v>
      </c>
      <c r="BE1230">
        <v>10</v>
      </c>
      <c r="BF1230" s="6">
        <f t="shared" si="57"/>
        <v>46305</v>
      </c>
      <c r="BG1230">
        <f t="shared" si="58"/>
        <v>-0.33333333333575865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1002628911</v>
      </c>
      <c r="C1231">
        <v>3</v>
      </c>
      <c r="D1231" t="s">
        <v>51</v>
      </c>
      <c r="E1231">
        <v>4</v>
      </c>
      <c r="F1231" t="s">
        <v>268</v>
      </c>
      <c r="G1231" t="s">
        <v>268</v>
      </c>
      <c r="H1231" t="s">
        <v>805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46304.387986111113</v>
      </c>
      <c r="P1231" s="57">
        <v>46304.761435185188</v>
      </c>
      <c r="Q1231">
        <v>69402186</v>
      </c>
      <c r="S1231">
        <v>142401146416</v>
      </c>
      <c r="T1231" t="s">
        <v>1205</v>
      </c>
      <c r="U1231" t="s">
        <v>5421</v>
      </c>
      <c r="V1231" t="s">
        <v>5422</v>
      </c>
      <c r="Z1231">
        <v>110.864247689729</v>
      </c>
      <c r="AA1231">
        <v>-6.7835741153411897</v>
      </c>
      <c r="AB1231" t="s">
        <v>1208</v>
      </c>
      <c r="AC1231" t="s">
        <v>283</v>
      </c>
      <c r="AL1231" t="s">
        <v>217</v>
      </c>
      <c r="AM1231" t="s">
        <v>5423</v>
      </c>
      <c r="AN1231" t="s">
        <v>6</v>
      </c>
      <c r="AO1231" s="57">
        <v>46275.402615740742</v>
      </c>
      <c r="AR1231" t="s">
        <v>218</v>
      </c>
      <c r="AS1231" t="s">
        <v>219</v>
      </c>
      <c r="AT1231" t="s">
        <v>230</v>
      </c>
      <c r="AU1231">
        <v>20261009</v>
      </c>
      <c r="AV1231" t="s">
        <v>221</v>
      </c>
      <c r="AW1231" t="s">
        <v>541</v>
      </c>
      <c r="AX1231" t="s">
        <v>222</v>
      </c>
      <c r="BA1231" s="57">
        <v>46304.291666666664</v>
      </c>
      <c r="BB1231" t="s">
        <v>5423</v>
      </c>
      <c r="BC1231">
        <v>2026</v>
      </c>
      <c r="BD1231">
        <v>10</v>
      </c>
      <c r="BE1231">
        <v>9</v>
      </c>
      <c r="BF1231" s="6">
        <f t="shared" si="57"/>
        <v>46304</v>
      </c>
      <c r="BG1231">
        <f t="shared" si="58"/>
        <v>-0.29166666666424135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1002631538</v>
      </c>
      <c r="C1232">
        <v>3</v>
      </c>
      <c r="D1232" t="s">
        <v>51</v>
      </c>
      <c r="E1232">
        <v>4</v>
      </c>
      <c r="F1232" t="s">
        <v>268</v>
      </c>
      <c r="G1232" t="s">
        <v>268</v>
      </c>
      <c r="H1232" t="s">
        <v>805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46306.496932870374</v>
      </c>
      <c r="P1232" s="57">
        <v>46306.695636574077</v>
      </c>
      <c r="Q1232">
        <v>69408171</v>
      </c>
      <c r="S1232">
        <v>142401146421</v>
      </c>
      <c r="T1232" t="s">
        <v>5424</v>
      </c>
      <c r="U1232" t="s">
        <v>5425</v>
      </c>
      <c r="V1232" t="s">
        <v>5426</v>
      </c>
      <c r="Z1232">
        <v>110.899528653899</v>
      </c>
      <c r="AA1232">
        <v>-6.8051351527246</v>
      </c>
      <c r="AB1232" t="s">
        <v>5427</v>
      </c>
      <c r="AC1232" t="s">
        <v>235</v>
      </c>
      <c r="AL1232" t="s">
        <v>217</v>
      </c>
      <c r="AM1232" t="s">
        <v>5428</v>
      </c>
      <c r="AN1232" t="s">
        <v>6</v>
      </c>
      <c r="AO1232" s="57">
        <v>46336.507222222222</v>
      </c>
      <c r="AP1232" s="57">
        <v>46307.333333333336</v>
      </c>
      <c r="AR1232" t="s">
        <v>218</v>
      </c>
      <c r="AS1232" t="s">
        <v>219</v>
      </c>
      <c r="AT1232" t="s">
        <v>230</v>
      </c>
      <c r="AU1232">
        <v>20261011</v>
      </c>
      <c r="AV1232" t="s">
        <v>221</v>
      </c>
      <c r="AW1232" t="s">
        <v>875</v>
      </c>
      <c r="AX1232" t="s">
        <v>222</v>
      </c>
      <c r="BA1232" s="57">
        <v>46307.333333333336</v>
      </c>
      <c r="BB1232" t="s">
        <v>5428</v>
      </c>
      <c r="BC1232">
        <v>2026</v>
      </c>
      <c r="BD1232">
        <v>10</v>
      </c>
      <c r="BE1232">
        <v>11</v>
      </c>
      <c r="BF1232" s="6">
        <f t="shared" si="57"/>
        <v>46306</v>
      </c>
      <c r="BG1232">
        <f t="shared" si="58"/>
        <v>-1.3333333333357587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1002633469</v>
      </c>
      <c r="C1233">
        <v>3</v>
      </c>
      <c r="D1233" t="s">
        <v>51</v>
      </c>
      <c r="E1233">
        <v>4</v>
      </c>
      <c r="F1233" t="s">
        <v>268</v>
      </c>
      <c r="G1233" t="s">
        <v>268</v>
      </c>
      <c r="H1233" t="s">
        <v>805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46307.660439814812</v>
      </c>
      <c r="P1233" s="57">
        <v>46308.612812500003</v>
      </c>
      <c r="Q1233">
        <v>69408870</v>
      </c>
      <c r="S1233">
        <v>142401146266</v>
      </c>
      <c r="T1233" t="s">
        <v>1719</v>
      </c>
      <c r="U1233" t="s">
        <v>6249</v>
      </c>
      <c r="V1233" t="s">
        <v>6250</v>
      </c>
      <c r="Z1233">
        <v>110.8988466</v>
      </c>
      <c r="AA1233">
        <v>-6.7464710999999999</v>
      </c>
      <c r="AB1233" t="s">
        <v>6251</v>
      </c>
      <c r="AC1233" t="s">
        <v>225</v>
      </c>
      <c r="AL1233" t="s">
        <v>217</v>
      </c>
      <c r="AM1233" t="s">
        <v>6252</v>
      </c>
      <c r="AN1233" t="s">
        <v>6</v>
      </c>
      <c r="AO1233" s="57">
        <v>46366.684236111112</v>
      </c>
      <c r="AP1233" s="57">
        <v>46308.625</v>
      </c>
      <c r="AR1233" t="s">
        <v>218</v>
      </c>
      <c r="AS1233" t="s">
        <v>219</v>
      </c>
      <c r="AT1233" t="s">
        <v>230</v>
      </c>
      <c r="AU1233">
        <v>20261013</v>
      </c>
      <c r="AV1233" t="s">
        <v>221</v>
      </c>
      <c r="AW1233" t="s">
        <v>540</v>
      </c>
      <c r="AX1233" t="s">
        <v>222</v>
      </c>
      <c r="BA1233" s="57">
        <v>46308.625</v>
      </c>
      <c r="BB1233" t="s">
        <v>6252</v>
      </c>
      <c r="BC1233">
        <v>2026</v>
      </c>
      <c r="BD1233">
        <v>10</v>
      </c>
      <c r="BE1233">
        <v>13</v>
      </c>
      <c r="BF1233" s="6">
        <f t="shared" si="57"/>
        <v>46308</v>
      </c>
      <c r="BG1233">
        <f t="shared" si="58"/>
        <v>-0.625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1002638311</v>
      </c>
      <c r="C1234">
        <v>3</v>
      </c>
      <c r="D1234" t="s">
        <v>51</v>
      </c>
      <c r="E1234">
        <v>4</v>
      </c>
      <c r="F1234" t="s">
        <v>268</v>
      </c>
      <c r="G1234" t="s">
        <v>268</v>
      </c>
      <c r="H1234" t="s">
        <v>805</v>
      </c>
      <c r="I1234" t="s">
        <v>212</v>
      </c>
      <c r="J1234" t="s">
        <v>213</v>
      </c>
      <c r="K1234" t="s">
        <v>149</v>
      </c>
      <c r="L1234" t="s">
        <v>826</v>
      </c>
      <c r="M1234" t="s">
        <v>76</v>
      </c>
      <c r="N1234" t="s">
        <v>215</v>
      </c>
      <c r="O1234" s="57">
        <v>46310.501793981479</v>
      </c>
      <c r="P1234" s="57">
        <v>46311.555555555555</v>
      </c>
      <c r="Q1234">
        <v>69410735</v>
      </c>
      <c r="R1234">
        <v>2916948105</v>
      </c>
      <c r="S1234">
        <v>142401146440</v>
      </c>
      <c r="T1234" t="s">
        <v>7754</v>
      </c>
      <c r="U1234" t="s">
        <v>7755</v>
      </c>
      <c r="V1234" t="s">
        <v>7756</v>
      </c>
      <c r="Z1234">
        <v>110.83686899999999</v>
      </c>
      <c r="AA1234">
        <v>-6.8067399999999996</v>
      </c>
      <c r="AB1234" t="s">
        <v>7757</v>
      </c>
      <c r="AC1234" t="s">
        <v>235</v>
      </c>
      <c r="AL1234" t="s">
        <v>217</v>
      </c>
      <c r="AM1234" t="s">
        <v>7758</v>
      </c>
      <c r="AN1234" t="s">
        <v>6</v>
      </c>
      <c r="AO1234" t="s">
        <v>7404</v>
      </c>
      <c r="AP1234" s="57">
        <v>46311.333333333336</v>
      </c>
      <c r="AR1234" t="s">
        <v>218</v>
      </c>
      <c r="AS1234" t="s">
        <v>219</v>
      </c>
      <c r="AT1234" t="s">
        <v>230</v>
      </c>
      <c r="AU1234">
        <v>20261016</v>
      </c>
      <c r="AV1234" t="s">
        <v>221</v>
      </c>
      <c r="AW1234" t="s">
        <v>7759</v>
      </c>
      <c r="AX1234" t="s">
        <v>222</v>
      </c>
      <c r="BA1234" s="57">
        <v>46311.333333333336</v>
      </c>
      <c r="BB1234" t="s">
        <v>7758</v>
      </c>
      <c r="BC1234">
        <v>2026</v>
      </c>
      <c r="BD1234">
        <v>10</v>
      </c>
      <c r="BE1234">
        <v>16</v>
      </c>
      <c r="BF1234" s="6">
        <f t="shared" si="57"/>
        <v>46311</v>
      </c>
      <c r="BG1234">
        <f t="shared" si="58"/>
        <v>-0.33333333333575865</v>
      </c>
      <c r="BH1234" t="str">
        <f t="shared" si="59"/>
        <v>COMPLY</v>
      </c>
      <c r="BI1234" t="e">
        <f>VLOOKUP(H1234,Sheet2!$A$1:$B$270,2,FALSE)</f>
        <v>#N/A</v>
      </c>
    </row>
    <row r="1235" spans="1:61">
      <c r="A1235">
        <v>1234</v>
      </c>
      <c r="B1235">
        <v>1002638974</v>
      </c>
      <c r="C1235">
        <v>3</v>
      </c>
      <c r="D1235" t="s">
        <v>51</v>
      </c>
      <c r="E1235">
        <v>4</v>
      </c>
      <c r="F1235" t="s">
        <v>268</v>
      </c>
      <c r="G1235" t="s">
        <v>268</v>
      </c>
      <c r="H1235" t="s">
        <v>805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46310.653877314813</v>
      </c>
      <c r="P1235" s="57">
        <v>46312.669699074075</v>
      </c>
      <c r="Q1235">
        <v>69410963</v>
      </c>
      <c r="S1235">
        <v>142401146445</v>
      </c>
      <c r="T1235" t="s">
        <v>7765</v>
      </c>
      <c r="U1235" t="s">
        <v>7766</v>
      </c>
      <c r="V1235" t="s">
        <v>7767</v>
      </c>
      <c r="Z1235">
        <v>110.863951</v>
      </c>
      <c r="AA1235">
        <v>-6.7827909999999996</v>
      </c>
      <c r="AB1235" t="s">
        <v>7768</v>
      </c>
      <c r="AC1235" t="s">
        <v>235</v>
      </c>
      <c r="AL1235" t="s">
        <v>217</v>
      </c>
      <c r="AM1235" t="s">
        <v>7769</v>
      </c>
      <c r="AN1235" t="s">
        <v>6</v>
      </c>
      <c r="AO1235" t="s">
        <v>7478</v>
      </c>
      <c r="AP1235" s="57">
        <v>46311.625</v>
      </c>
      <c r="AR1235" t="s">
        <v>218</v>
      </c>
      <c r="AS1235" t="s">
        <v>219</v>
      </c>
      <c r="AT1235" t="s">
        <v>230</v>
      </c>
      <c r="AU1235">
        <v>20261017</v>
      </c>
      <c r="AV1235" t="s">
        <v>221</v>
      </c>
      <c r="AW1235" t="s">
        <v>877</v>
      </c>
      <c r="AX1235" t="s">
        <v>222</v>
      </c>
      <c r="BA1235" s="57">
        <v>46311.625</v>
      </c>
      <c r="BB1235" t="s">
        <v>7769</v>
      </c>
      <c r="BC1235">
        <v>2026</v>
      </c>
      <c r="BD1235">
        <v>10</v>
      </c>
      <c r="BE1235">
        <v>17</v>
      </c>
      <c r="BF1235" s="6">
        <f t="shared" si="57"/>
        <v>46312</v>
      </c>
      <c r="BG1235">
        <f t="shared" si="58"/>
        <v>0.375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1002645156</v>
      </c>
      <c r="C1236">
        <v>3</v>
      </c>
      <c r="D1236" t="s">
        <v>51</v>
      </c>
      <c r="E1236">
        <v>4</v>
      </c>
      <c r="F1236" t="s">
        <v>268</v>
      </c>
      <c r="G1236" t="s">
        <v>268</v>
      </c>
      <c r="H1236" t="s">
        <v>805</v>
      </c>
      <c r="I1236" t="s">
        <v>212</v>
      </c>
      <c r="J1236" t="s">
        <v>213</v>
      </c>
      <c r="K1236" t="s">
        <v>149</v>
      </c>
      <c r="L1236" t="s">
        <v>214</v>
      </c>
      <c r="M1236" t="s">
        <v>839</v>
      </c>
      <c r="N1236" t="s">
        <v>215</v>
      </c>
      <c r="O1236" s="57">
        <v>46315.472800925927</v>
      </c>
      <c r="P1236" s="57">
        <v>46316.529872685183</v>
      </c>
      <c r="Q1236">
        <v>69413604</v>
      </c>
      <c r="S1236">
        <v>142401146485</v>
      </c>
      <c r="T1236" t="s">
        <v>10485</v>
      </c>
      <c r="U1236" t="s">
        <v>10486</v>
      </c>
      <c r="V1236" t="s">
        <v>10487</v>
      </c>
      <c r="Z1236">
        <v>110.86398</v>
      </c>
      <c r="AA1236">
        <v>-6.7523419999999996</v>
      </c>
      <c r="AB1236" t="s">
        <v>10488</v>
      </c>
      <c r="AC1236" t="s">
        <v>235</v>
      </c>
      <c r="AL1236" t="s">
        <v>217</v>
      </c>
      <c r="AM1236" t="s">
        <v>10489</v>
      </c>
      <c r="AN1236" t="s">
        <v>6</v>
      </c>
      <c r="AO1236" t="s">
        <v>10099</v>
      </c>
      <c r="AP1236" s="57">
        <v>46316.333333333336</v>
      </c>
      <c r="AR1236" t="s">
        <v>8376</v>
      </c>
      <c r="AS1236" t="s">
        <v>219</v>
      </c>
      <c r="AT1236" t="s">
        <v>230</v>
      </c>
      <c r="AV1236" t="s">
        <v>10490</v>
      </c>
      <c r="AW1236" t="s">
        <v>877</v>
      </c>
      <c r="AX1236" t="s">
        <v>222</v>
      </c>
      <c r="BA1236" s="57">
        <v>46316.333333333336</v>
      </c>
      <c r="BB1236" t="s">
        <v>10489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1002624154</v>
      </c>
      <c r="C1237">
        <v>3</v>
      </c>
      <c r="D1237" t="s">
        <v>51</v>
      </c>
      <c r="E1237">
        <v>4</v>
      </c>
      <c r="F1237" t="s">
        <v>268</v>
      </c>
      <c r="G1237" t="s">
        <v>268</v>
      </c>
      <c r="H1237" t="s">
        <v>805</v>
      </c>
      <c r="I1237" t="s">
        <v>212</v>
      </c>
      <c r="J1237" t="s">
        <v>213</v>
      </c>
      <c r="K1237" t="s">
        <v>149</v>
      </c>
      <c r="L1237" t="s">
        <v>214</v>
      </c>
      <c r="M1237" t="s">
        <v>1918</v>
      </c>
      <c r="N1237" t="s">
        <v>215</v>
      </c>
      <c r="O1237" s="57">
        <v>46301.515740740739</v>
      </c>
      <c r="P1237" s="57">
        <v>46311.452430555553</v>
      </c>
      <c r="Q1237">
        <v>69404990</v>
      </c>
      <c r="S1237">
        <v>142401146393</v>
      </c>
      <c r="T1237" t="s">
        <v>3454</v>
      </c>
      <c r="U1237" t="s">
        <v>3455</v>
      </c>
      <c r="V1237" t="s">
        <v>3456</v>
      </c>
      <c r="Z1237">
        <v>110.8445423</v>
      </c>
      <c r="AA1237">
        <v>-6.7576166999999998</v>
      </c>
      <c r="AB1237" t="s">
        <v>3457</v>
      </c>
      <c r="AC1237" t="s">
        <v>235</v>
      </c>
      <c r="AL1237" t="s">
        <v>217</v>
      </c>
      <c r="AM1237" t="s">
        <v>3437</v>
      </c>
      <c r="AN1237" t="s">
        <v>6</v>
      </c>
      <c r="AO1237" s="57">
        <v>46183.517812500002</v>
      </c>
      <c r="AP1237" s="57">
        <v>46302.458333333336</v>
      </c>
      <c r="AQ1237" t="s">
        <v>841</v>
      </c>
      <c r="AR1237" t="s">
        <v>12</v>
      </c>
      <c r="AS1237" t="s">
        <v>219</v>
      </c>
      <c r="AT1237" t="s">
        <v>230</v>
      </c>
      <c r="AV1237" t="s">
        <v>1626</v>
      </c>
      <c r="AW1237" t="s">
        <v>879</v>
      </c>
      <c r="AX1237" t="s">
        <v>222</v>
      </c>
      <c r="BA1237" s="57">
        <v>46302.458333333336</v>
      </c>
      <c r="BB1237" t="s">
        <v>3437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:61">
      <c r="A1238">
        <v>1237</v>
      </c>
      <c r="B1238">
        <v>1002638850</v>
      </c>
      <c r="C1238">
        <v>3</v>
      </c>
      <c r="D1238" t="s">
        <v>51</v>
      </c>
      <c r="E1238">
        <v>4</v>
      </c>
      <c r="F1238" t="s">
        <v>268</v>
      </c>
      <c r="G1238" t="s">
        <v>268</v>
      </c>
      <c r="H1238" t="s">
        <v>805</v>
      </c>
      <c r="I1238" t="s">
        <v>212</v>
      </c>
      <c r="J1238" t="s">
        <v>213</v>
      </c>
      <c r="K1238" t="s">
        <v>149</v>
      </c>
      <c r="L1238" t="s">
        <v>214</v>
      </c>
      <c r="M1238" t="s">
        <v>1918</v>
      </c>
      <c r="N1238" t="s">
        <v>215</v>
      </c>
      <c r="O1238" s="57">
        <v>46310.630312499998</v>
      </c>
      <c r="P1238" s="57">
        <v>46315.388807870368</v>
      </c>
      <c r="Q1238">
        <v>69410948</v>
      </c>
      <c r="S1238">
        <v>142401146442</v>
      </c>
      <c r="T1238" t="s">
        <v>7760</v>
      </c>
      <c r="U1238" t="s">
        <v>7761</v>
      </c>
      <c r="V1238" t="s">
        <v>7762</v>
      </c>
      <c r="Z1238">
        <v>110.8192578</v>
      </c>
      <c r="AA1238">
        <v>-6.8028828999999904</v>
      </c>
      <c r="AB1238" t="s">
        <v>7763</v>
      </c>
      <c r="AC1238" t="s">
        <v>235</v>
      </c>
      <c r="AL1238" t="s">
        <v>217</v>
      </c>
      <c r="AM1238" t="s">
        <v>7764</v>
      </c>
      <c r="AN1238" t="s">
        <v>6</v>
      </c>
      <c r="AO1238" t="s">
        <v>7472</v>
      </c>
      <c r="AP1238" s="57">
        <v>46311.625</v>
      </c>
      <c r="AQ1238" t="s">
        <v>841</v>
      </c>
      <c r="AR1238" t="s">
        <v>12</v>
      </c>
      <c r="AS1238" t="s">
        <v>219</v>
      </c>
      <c r="AT1238" t="s">
        <v>230</v>
      </c>
      <c r="AV1238" t="s">
        <v>1626</v>
      </c>
      <c r="AW1238" t="s">
        <v>880</v>
      </c>
      <c r="AX1238" t="s">
        <v>222</v>
      </c>
      <c r="BA1238" s="57">
        <v>46311.625</v>
      </c>
      <c r="BB1238" t="s">
        <v>7764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:61">
      <c r="A1239">
        <v>1238</v>
      </c>
      <c r="B1239">
        <v>1002644939</v>
      </c>
      <c r="C1239">
        <v>3</v>
      </c>
      <c r="D1239" t="s">
        <v>51</v>
      </c>
      <c r="E1239">
        <v>4</v>
      </c>
      <c r="F1239" t="s">
        <v>268</v>
      </c>
      <c r="G1239" t="s">
        <v>288</v>
      </c>
      <c r="H1239" t="s">
        <v>8843</v>
      </c>
      <c r="I1239" t="s">
        <v>212</v>
      </c>
      <c r="J1239" t="s">
        <v>213</v>
      </c>
      <c r="K1239" t="s">
        <v>149</v>
      </c>
      <c r="L1239" t="s">
        <v>214</v>
      </c>
      <c r="M1239" t="s">
        <v>224</v>
      </c>
      <c r="N1239" t="s">
        <v>215</v>
      </c>
      <c r="O1239" s="57">
        <v>46315.435983796298</v>
      </c>
      <c r="P1239" s="57">
        <v>46316.340173611112</v>
      </c>
      <c r="Q1239">
        <v>69413567</v>
      </c>
      <c r="S1239">
        <v>141571105282</v>
      </c>
      <c r="T1239" t="s">
        <v>10491</v>
      </c>
      <c r="U1239" t="s">
        <v>10492</v>
      </c>
      <c r="V1239" t="s">
        <v>10493</v>
      </c>
      <c r="Z1239">
        <v>111.13313599999999</v>
      </c>
      <c r="AA1239">
        <v>-6.7116670000000003</v>
      </c>
      <c r="AB1239" t="s">
        <v>10494</v>
      </c>
      <c r="AC1239" t="s">
        <v>235</v>
      </c>
      <c r="AL1239" t="s">
        <v>217</v>
      </c>
      <c r="AM1239" t="s">
        <v>10495</v>
      </c>
      <c r="AN1239" t="s">
        <v>6</v>
      </c>
      <c r="AO1239" t="s">
        <v>10105</v>
      </c>
      <c r="AP1239" s="57">
        <v>46316.333333333336</v>
      </c>
      <c r="AR1239" t="s">
        <v>18</v>
      </c>
      <c r="AS1239" t="s">
        <v>219</v>
      </c>
      <c r="AT1239" t="s">
        <v>230</v>
      </c>
      <c r="AV1239" t="s">
        <v>226</v>
      </c>
      <c r="AW1239" t="s">
        <v>875</v>
      </c>
      <c r="AX1239" t="s">
        <v>222</v>
      </c>
      <c r="BA1239" s="57">
        <v>46316.333333333336</v>
      </c>
      <c r="BB1239" t="s">
        <v>10495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:61">
      <c r="A1240">
        <v>1239</v>
      </c>
      <c r="B1240">
        <v>1002643962</v>
      </c>
      <c r="C1240">
        <v>3</v>
      </c>
      <c r="D1240" t="s">
        <v>51</v>
      </c>
      <c r="E1240">
        <v>4</v>
      </c>
      <c r="F1240" t="s">
        <v>268</v>
      </c>
      <c r="G1240" t="s">
        <v>288</v>
      </c>
      <c r="H1240" t="s">
        <v>8843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46314.676886574074</v>
      </c>
      <c r="P1240" s="57">
        <v>46316.498935185184</v>
      </c>
      <c r="Q1240">
        <v>69400625</v>
      </c>
      <c r="S1240">
        <v>141571105280</v>
      </c>
      <c r="T1240" t="s">
        <v>9779</v>
      </c>
      <c r="U1240" t="s">
        <v>9788</v>
      </c>
      <c r="V1240" t="s">
        <v>9789</v>
      </c>
      <c r="Z1240">
        <v>111.156805509808</v>
      </c>
      <c r="AA1240">
        <v>-6.7293221139692898</v>
      </c>
      <c r="AB1240" t="s">
        <v>9790</v>
      </c>
      <c r="AC1240" t="s">
        <v>225</v>
      </c>
      <c r="AL1240" t="s">
        <v>217</v>
      </c>
      <c r="AM1240" t="s">
        <v>9791</v>
      </c>
      <c r="AN1240" t="s">
        <v>6</v>
      </c>
      <c r="AO1240" t="s">
        <v>9468</v>
      </c>
      <c r="AP1240" s="57">
        <v>46317.333333333336</v>
      </c>
      <c r="AR1240" t="s">
        <v>218</v>
      </c>
      <c r="AS1240" t="s">
        <v>219</v>
      </c>
      <c r="AT1240" t="s">
        <v>230</v>
      </c>
      <c r="AU1240">
        <v>20261021</v>
      </c>
      <c r="AV1240" t="s">
        <v>221</v>
      </c>
      <c r="AW1240" t="s">
        <v>540</v>
      </c>
      <c r="AX1240" t="s">
        <v>222</v>
      </c>
      <c r="BA1240" s="57">
        <v>46317.333333333336</v>
      </c>
      <c r="BB1240" t="s">
        <v>9791</v>
      </c>
      <c r="BC1240">
        <v>2026</v>
      </c>
      <c r="BD1240">
        <v>10</v>
      </c>
      <c r="BE1240">
        <v>21</v>
      </c>
      <c r="BF1240" s="6">
        <f t="shared" si="57"/>
        <v>46316</v>
      </c>
      <c r="BG1240">
        <f t="shared" si="58"/>
        <v>-1.3333333333357587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1002643587</v>
      </c>
      <c r="C1241">
        <v>3</v>
      </c>
      <c r="D1241" t="s">
        <v>51</v>
      </c>
      <c r="E1241">
        <v>4</v>
      </c>
      <c r="F1241" t="s">
        <v>268</v>
      </c>
      <c r="G1241" t="s">
        <v>288</v>
      </c>
      <c r="H1241" t="s">
        <v>8843</v>
      </c>
      <c r="I1241" t="s">
        <v>212</v>
      </c>
      <c r="J1241" t="s">
        <v>213</v>
      </c>
      <c r="K1241" t="s">
        <v>149</v>
      </c>
      <c r="M1241" t="s">
        <v>839</v>
      </c>
      <c r="N1241" t="s">
        <v>215</v>
      </c>
      <c r="O1241" s="57">
        <v>46314.626377314817</v>
      </c>
      <c r="P1241" s="57">
        <v>46316.42224537037</v>
      </c>
      <c r="Q1241">
        <v>69413089</v>
      </c>
      <c r="R1241">
        <v>2955160018</v>
      </c>
      <c r="S1241">
        <v>141571105278</v>
      </c>
      <c r="T1241" t="s">
        <v>1719</v>
      </c>
      <c r="U1241" t="s">
        <v>9784</v>
      </c>
      <c r="V1241" t="s">
        <v>9785</v>
      </c>
      <c r="Z1241">
        <v>111.1487916</v>
      </c>
      <c r="AA1241">
        <v>-6.7604252999999996</v>
      </c>
      <c r="AB1241" t="s">
        <v>9786</v>
      </c>
      <c r="AC1241" t="s">
        <v>225</v>
      </c>
      <c r="AL1241" t="s">
        <v>217</v>
      </c>
      <c r="AM1241" t="s">
        <v>9787</v>
      </c>
      <c r="AN1241" t="s">
        <v>6</v>
      </c>
      <c r="AO1241" t="s">
        <v>9539</v>
      </c>
      <c r="AP1241" s="57">
        <v>46315.625</v>
      </c>
      <c r="AQ1241" t="s">
        <v>838</v>
      </c>
      <c r="AR1241" t="s">
        <v>840</v>
      </c>
      <c r="AS1241" t="s">
        <v>219</v>
      </c>
      <c r="AT1241" t="s">
        <v>230</v>
      </c>
      <c r="AV1241" t="s">
        <v>10496</v>
      </c>
      <c r="AW1241" t="s">
        <v>1585</v>
      </c>
      <c r="AX1241" t="s">
        <v>222</v>
      </c>
      <c r="BA1241" s="57">
        <v>46315.625</v>
      </c>
      <c r="BB1241" t="s">
        <v>9787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:61">
      <c r="A1242">
        <v>1241</v>
      </c>
      <c r="B1242">
        <v>1002639507</v>
      </c>
      <c r="C1242">
        <v>3</v>
      </c>
      <c r="D1242" t="s">
        <v>51</v>
      </c>
      <c r="E1242">
        <v>4</v>
      </c>
      <c r="F1242" t="s">
        <v>268</v>
      </c>
      <c r="G1242" t="s">
        <v>288</v>
      </c>
      <c r="H1242" t="s">
        <v>8843</v>
      </c>
      <c r="I1242" t="s">
        <v>212</v>
      </c>
      <c r="J1242" t="s">
        <v>213</v>
      </c>
      <c r="K1242" t="s">
        <v>149</v>
      </c>
      <c r="L1242" t="s">
        <v>214</v>
      </c>
      <c r="M1242" t="s">
        <v>1918</v>
      </c>
      <c r="N1242" t="s">
        <v>215</v>
      </c>
      <c r="O1242" s="57">
        <v>46311.391388888886</v>
      </c>
      <c r="P1242" s="57">
        <v>46314.429328703707</v>
      </c>
      <c r="Q1242">
        <v>69411156</v>
      </c>
      <c r="S1242">
        <v>141571106999</v>
      </c>
      <c r="T1242" t="s">
        <v>8844</v>
      </c>
      <c r="U1242" t="s">
        <v>8845</v>
      </c>
      <c r="V1242" t="s">
        <v>8846</v>
      </c>
      <c r="Z1242">
        <v>111.23822432271</v>
      </c>
      <c r="AA1242">
        <v>-6.7762663999464401</v>
      </c>
      <c r="AB1242" t="s">
        <v>8847</v>
      </c>
      <c r="AC1242" t="s">
        <v>235</v>
      </c>
      <c r="AL1242" t="s">
        <v>217</v>
      </c>
      <c r="AM1242" t="s">
        <v>8089</v>
      </c>
      <c r="AN1242" t="s">
        <v>6</v>
      </c>
      <c r="AO1242" t="s">
        <v>8414</v>
      </c>
      <c r="AP1242" s="57">
        <v>46312.333333333336</v>
      </c>
      <c r="AQ1242" t="s">
        <v>841</v>
      </c>
      <c r="AR1242" t="s">
        <v>12</v>
      </c>
      <c r="AS1242" t="s">
        <v>219</v>
      </c>
      <c r="AT1242" t="s">
        <v>230</v>
      </c>
      <c r="AV1242" t="s">
        <v>1626</v>
      </c>
      <c r="AW1242" t="s">
        <v>880</v>
      </c>
      <c r="AX1242" t="s">
        <v>222</v>
      </c>
      <c r="BA1242" s="57">
        <v>46312.333333333336</v>
      </c>
      <c r="BB1242" t="s">
        <v>8089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:61">
      <c r="A1243">
        <v>1242</v>
      </c>
      <c r="B1243">
        <v>1002623986</v>
      </c>
      <c r="C1243">
        <v>3</v>
      </c>
      <c r="D1243" t="s">
        <v>51</v>
      </c>
      <c r="E1243">
        <v>4</v>
      </c>
      <c r="F1243" t="s">
        <v>268</v>
      </c>
      <c r="G1243" t="s">
        <v>288</v>
      </c>
      <c r="H1243" t="s">
        <v>797</v>
      </c>
      <c r="I1243" t="s">
        <v>212</v>
      </c>
      <c r="J1243" t="s">
        <v>213</v>
      </c>
      <c r="K1243" t="s">
        <v>149</v>
      </c>
      <c r="L1243" t="s">
        <v>214</v>
      </c>
      <c r="M1243" t="s">
        <v>1400</v>
      </c>
      <c r="N1243" t="s">
        <v>215</v>
      </c>
      <c r="O1243" s="57">
        <v>46301.470543981479</v>
      </c>
      <c r="P1243" s="57">
        <v>46304.39565972222</v>
      </c>
      <c r="Q1243">
        <v>69404895</v>
      </c>
      <c r="S1243">
        <v>142551119705</v>
      </c>
      <c r="T1243" t="s">
        <v>3458</v>
      </c>
      <c r="U1243" t="s">
        <v>3459</v>
      </c>
      <c r="V1243" t="s">
        <v>3460</v>
      </c>
      <c r="Z1243">
        <v>111.0408613</v>
      </c>
      <c r="AA1243">
        <v>-6.7511875000000003</v>
      </c>
      <c r="AB1243" t="s">
        <v>3461</v>
      </c>
      <c r="AC1243" t="s">
        <v>235</v>
      </c>
      <c r="AL1243" t="s">
        <v>217</v>
      </c>
      <c r="AM1243" t="s">
        <v>3462</v>
      </c>
      <c r="AN1243" t="s">
        <v>6</v>
      </c>
      <c r="AO1243" s="57">
        <v>46183.475752314815</v>
      </c>
      <c r="AP1243" s="57">
        <v>46302.333333333336</v>
      </c>
      <c r="AR1243" t="s">
        <v>14</v>
      </c>
      <c r="AS1243" t="s">
        <v>219</v>
      </c>
      <c r="AT1243" t="s">
        <v>230</v>
      </c>
      <c r="AV1243" t="s">
        <v>4625</v>
      </c>
      <c r="AW1243" t="s">
        <v>877</v>
      </c>
      <c r="AX1243" t="s">
        <v>222</v>
      </c>
      <c r="BA1243" s="57">
        <v>46302.333333333336</v>
      </c>
      <c r="BB1243" t="s">
        <v>3462</v>
      </c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:61">
      <c r="A1244">
        <v>1243</v>
      </c>
      <c r="B1244">
        <v>1002638911</v>
      </c>
      <c r="C1244">
        <v>3</v>
      </c>
      <c r="D1244" t="s">
        <v>51</v>
      </c>
      <c r="E1244">
        <v>4</v>
      </c>
      <c r="F1244" t="s">
        <v>268</v>
      </c>
      <c r="G1244" t="s">
        <v>288</v>
      </c>
      <c r="H1244" t="s">
        <v>797</v>
      </c>
      <c r="I1244" t="s">
        <v>212</v>
      </c>
      <c r="J1244" t="s">
        <v>213</v>
      </c>
      <c r="K1244" t="s">
        <v>149</v>
      </c>
      <c r="L1244" t="s">
        <v>214</v>
      </c>
      <c r="M1244" t="s">
        <v>1400</v>
      </c>
      <c r="N1244" t="s">
        <v>215</v>
      </c>
      <c r="O1244" s="57">
        <v>46310.642835648148</v>
      </c>
      <c r="P1244" s="57">
        <v>46314.63212962963</v>
      </c>
      <c r="Q1244">
        <v>69410981</v>
      </c>
      <c r="S1244">
        <v>142551119497</v>
      </c>
      <c r="T1244" t="s">
        <v>7770</v>
      </c>
      <c r="U1244" t="s">
        <v>7771</v>
      </c>
      <c r="V1244" t="s">
        <v>7772</v>
      </c>
      <c r="Z1244">
        <v>110.99041200000001</v>
      </c>
      <c r="AA1244">
        <v>-6.7224914</v>
      </c>
      <c r="AB1244" t="s">
        <v>7773</v>
      </c>
      <c r="AC1244" t="s">
        <v>235</v>
      </c>
      <c r="AL1244" t="s">
        <v>217</v>
      </c>
      <c r="AM1244" t="s">
        <v>7774</v>
      </c>
      <c r="AN1244" t="s">
        <v>6</v>
      </c>
      <c r="AO1244" t="s">
        <v>7393</v>
      </c>
      <c r="AP1244" s="57">
        <v>46311.625</v>
      </c>
      <c r="AR1244" t="s">
        <v>14</v>
      </c>
      <c r="AS1244" t="s">
        <v>219</v>
      </c>
      <c r="AT1244" t="s">
        <v>230</v>
      </c>
      <c r="AV1244" t="s">
        <v>8848</v>
      </c>
      <c r="AW1244" t="s">
        <v>876</v>
      </c>
      <c r="AX1244" t="s">
        <v>222</v>
      </c>
      <c r="BA1244" s="57">
        <v>46311.625</v>
      </c>
      <c r="BB1244" t="s">
        <v>7774</v>
      </c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:61">
      <c r="A1245">
        <v>1244</v>
      </c>
      <c r="B1245">
        <v>1002643924</v>
      </c>
      <c r="C1245">
        <v>3</v>
      </c>
      <c r="D1245" t="s">
        <v>51</v>
      </c>
      <c r="E1245">
        <v>4</v>
      </c>
      <c r="F1245" t="s">
        <v>268</v>
      </c>
      <c r="G1245" t="s">
        <v>288</v>
      </c>
      <c r="H1245" t="s">
        <v>797</v>
      </c>
      <c r="I1245" t="s">
        <v>212</v>
      </c>
      <c r="J1245" t="s">
        <v>213</v>
      </c>
      <c r="K1245" t="s">
        <v>149</v>
      </c>
      <c r="M1245" t="s">
        <v>224</v>
      </c>
      <c r="N1245" t="s">
        <v>215</v>
      </c>
      <c r="O1245" s="57">
        <v>46314.669733796298</v>
      </c>
      <c r="P1245" s="57">
        <v>46316.344178240739</v>
      </c>
      <c r="Q1245">
        <v>69400625</v>
      </c>
      <c r="S1245">
        <v>142551119767</v>
      </c>
      <c r="T1245" t="s">
        <v>9779</v>
      </c>
      <c r="U1245" t="s">
        <v>9795</v>
      </c>
      <c r="V1245" t="s">
        <v>9796</v>
      </c>
      <c r="Z1245">
        <v>111.03989206289999</v>
      </c>
      <c r="AA1245">
        <v>-6.7621168583738003</v>
      </c>
      <c r="AB1245" t="s">
        <v>9797</v>
      </c>
      <c r="AC1245" t="s">
        <v>225</v>
      </c>
      <c r="AL1245" t="s">
        <v>217</v>
      </c>
      <c r="AM1245" t="s">
        <v>9798</v>
      </c>
      <c r="AN1245" t="s">
        <v>6</v>
      </c>
      <c r="AO1245" t="s">
        <v>9468</v>
      </c>
      <c r="AP1245" s="57">
        <v>46316.333333333336</v>
      </c>
      <c r="AR1245" t="s">
        <v>18</v>
      </c>
      <c r="AS1245" t="s">
        <v>219</v>
      </c>
      <c r="AT1245" t="s">
        <v>230</v>
      </c>
      <c r="AV1245" t="s">
        <v>226</v>
      </c>
      <c r="AW1245" t="s">
        <v>540</v>
      </c>
      <c r="AX1245" t="s">
        <v>222</v>
      </c>
      <c r="BA1245" s="57">
        <v>46316.333333333336</v>
      </c>
      <c r="BB1245" t="s">
        <v>9798</v>
      </c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:61">
      <c r="A1246">
        <v>1245</v>
      </c>
      <c r="B1246">
        <v>1002618429</v>
      </c>
      <c r="C1246">
        <v>3</v>
      </c>
      <c r="D1246" t="s">
        <v>51</v>
      </c>
      <c r="E1246">
        <v>4</v>
      </c>
      <c r="F1246" t="s">
        <v>268</v>
      </c>
      <c r="G1246" t="s">
        <v>288</v>
      </c>
      <c r="H1246" t="s">
        <v>797</v>
      </c>
      <c r="I1246" t="s">
        <v>212</v>
      </c>
      <c r="J1246" t="s">
        <v>213</v>
      </c>
      <c r="K1246" t="s">
        <v>149</v>
      </c>
      <c r="M1246" t="s">
        <v>76</v>
      </c>
      <c r="N1246" t="s">
        <v>215</v>
      </c>
      <c r="O1246" s="57">
        <v>46296.65761574074</v>
      </c>
      <c r="P1246" s="57">
        <v>46297.707129629627</v>
      </c>
      <c r="Q1246">
        <v>69402534</v>
      </c>
      <c r="S1246">
        <v>142551119689</v>
      </c>
      <c r="T1246" t="s">
        <v>913</v>
      </c>
      <c r="U1246" t="s">
        <v>914</v>
      </c>
      <c r="V1246" t="s">
        <v>1210</v>
      </c>
      <c r="Z1246">
        <v>110.9564415</v>
      </c>
      <c r="AA1246">
        <v>-6.9108118000000003</v>
      </c>
      <c r="AB1246" t="s">
        <v>1211</v>
      </c>
      <c r="AC1246" t="s">
        <v>283</v>
      </c>
      <c r="AL1246" t="s">
        <v>217</v>
      </c>
      <c r="AM1246" t="s">
        <v>1212</v>
      </c>
      <c r="AN1246" t="s">
        <v>6</v>
      </c>
      <c r="AO1246" s="57">
        <v>46032.694421296299</v>
      </c>
      <c r="AP1246" s="57">
        <v>46298.333333333336</v>
      </c>
      <c r="AR1246" t="s">
        <v>218</v>
      </c>
      <c r="AS1246" t="s">
        <v>219</v>
      </c>
      <c r="AT1246" t="s">
        <v>230</v>
      </c>
      <c r="AU1246">
        <v>20261002</v>
      </c>
      <c r="AV1246" t="s">
        <v>221</v>
      </c>
      <c r="AW1246" t="s">
        <v>539</v>
      </c>
      <c r="AX1246" t="s">
        <v>222</v>
      </c>
      <c r="BA1246" s="57">
        <v>46298.333333333336</v>
      </c>
      <c r="BB1246" t="s">
        <v>1212</v>
      </c>
      <c r="BC1246">
        <v>2026</v>
      </c>
      <c r="BD1246">
        <v>10</v>
      </c>
      <c r="BE1246">
        <v>2</v>
      </c>
      <c r="BF1246" s="6">
        <f t="shared" si="57"/>
        <v>46297</v>
      </c>
      <c r="BG1246">
        <f t="shared" si="58"/>
        <v>-1.3333333333357587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1002622190</v>
      </c>
      <c r="C1247">
        <v>3</v>
      </c>
      <c r="D1247" t="s">
        <v>51</v>
      </c>
      <c r="E1247">
        <v>4</v>
      </c>
      <c r="F1247" t="s">
        <v>268</v>
      </c>
      <c r="G1247" t="s">
        <v>288</v>
      </c>
      <c r="H1247" t="s">
        <v>797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46300.483067129629</v>
      </c>
      <c r="P1247" s="57">
        <v>46301.507534722223</v>
      </c>
      <c r="Q1247">
        <v>69404230</v>
      </c>
      <c r="S1247">
        <v>142551119696</v>
      </c>
      <c r="T1247" t="s">
        <v>2853</v>
      </c>
      <c r="U1247" t="s">
        <v>2854</v>
      </c>
      <c r="V1247" t="s">
        <v>2855</v>
      </c>
      <c r="Z1247">
        <v>111.044844</v>
      </c>
      <c r="AA1247">
        <v>-6.8783599999999998</v>
      </c>
      <c r="AB1247" t="s">
        <v>2856</v>
      </c>
      <c r="AC1247" t="s">
        <v>235</v>
      </c>
      <c r="AL1247" t="s">
        <v>217</v>
      </c>
      <c r="AM1247" t="s">
        <v>2857</v>
      </c>
      <c r="AN1247" t="s">
        <v>6</v>
      </c>
      <c r="AO1247" s="57">
        <v>46152.486157407409</v>
      </c>
      <c r="AP1247" s="57">
        <v>46301.333333333336</v>
      </c>
      <c r="AR1247" t="s">
        <v>218</v>
      </c>
      <c r="AS1247" t="s">
        <v>219</v>
      </c>
      <c r="AT1247" t="s">
        <v>230</v>
      </c>
      <c r="AU1247">
        <v>20261006</v>
      </c>
      <c r="AV1247" t="s">
        <v>221</v>
      </c>
      <c r="AW1247" t="s">
        <v>880</v>
      </c>
      <c r="AX1247" t="s">
        <v>222</v>
      </c>
      <c r="BA1247" s="57">
        <v>46301.333333333336</v>
      </c>
      <c r="BB1247" t="s">
        <v>2857</v>
      </c>
      <c r="BC1247">
        <v>2026</v>
      </c>
      <c r="BD1247">
        <v>10</v>
      </c>
      <c r="BE1247">
        <v>6</v>
      </c>
      <c r="BF1247" s="6">
        <f t="shared" si="57"/>
        <v>46301</v>
      </c>
      <c r="BG1247">
        <f t="shared" si="58"/>
        <v>-0.33333333333575865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1002628946</v>
      </c>
      <c r="C1248">
        <v>3</v>
      </c>
      <c r="D1248" t="s">
        <v>51</v>
      </c>
      <c r="E1248">
        <v>4</v>
      </c>
      <c r="F1248" t="s">
        <v>268</v>
      </c>
      <c r="G1248" t="s">
        <v>288</v>
      </c>
      <c r="H1248" t="s">
        <v>797</v>
      </c>
      <c r="I1248" t="s">
        <v>212</v>
      </c>
      <c r="J1248" t="s">
        <v>213</v>
      </c>
      <c r="K1248" t="s">
        <v>149</v>
      </c>
      <c r="M1248" t="s">
        <v>76</v>
      </c>
      <c r="N1248" t="s">
        <v>215</v>
      </c>
      <c r="O1248" s="57">
        <v>46304.39565972222</v>
      </c>
      <c r="P1248" s="57">
        <v>46304.461527777778</v>
      </c>
      <c r="Q1248">
        <v>69404895</v>
      </c>
      <c r="S1248">
        <v>142551119720</v>
      </c>
      <c r="T1248" t="s">
        <v>3458</v>
      </c>
      <c r="U1248" t="s">
        <v>5429</v>
      </c>
      <c r="V1248" t="s">
        <v>5430</v>
      </c>
      <c r="Z1248">
        <v>111.04094269487</v>
      </c>
      <c r="AA1248">
        <v>-6.7489877942233401</v>
      </c>
      <c r="AB1248" t="s">
        <v>3461</v>
      </c>
      <c r="AC1248" t="s">
        <v>283</v>
      </c>
      <c r="AL1248" t="s">
        <v>217</v>
      </c>
      <c r="AM1248" t="s">
        <v>5431</v>
      </c>
      <c r="AN1248" t="s">
        <v>6</v>
      </c>
      <c r="AO1248" s="57">
        <v>46275.402615740742</v>
      </c>
      <c r="AR1248" t="s">
        <v>218</v>
      </c>
      <c r="AS1248" t="s">
        <v>219</v>
      </c>
      <c r="AT1248" t="s">
        <v>230</v>
      </c>
      <c r="AU1248">
        <v>20261009</v>
      </c>
      <c r="AV1248" t="s">
        <v>221</v>
      </c>
      <c r="AW1248" t="s">
        <v>540</v>
      </c>
      <c r="AX1248" t="s">
        <v>222</v>
      </c>
      <c r="BA1248" s="57">
        <v>46304.291666666664</v>
      </c>
      <c r="BB1248" t="s">
        <v>5431</v>
      </c>
      <c r="BC1248">
        <v>2026</v>
      </c>
      <c r="BD1248">
        <v>10</v>
      </c>
      <c r="BE1248">
        <v>9</v>
      </c>
      <c r="BF1248" s="6">
        <f t="shared" si="57"/>
        <v>46304</v>
      </c>
      <c r="BG1248">
        <f t="shared" si="58"/>
        <v>-0.29166666666424135</v>
      </c>
      <c r="BH1248" t="str">
        <f t="shared" si="59"/>
        <v>COMPLY</v>
      </c>
      <c r="BI1248" t="e">
        <f>VLOOKUP(H1248,Sheet2!$A$1:$B$270,2,FALSE)</f>
        <v>#N/A</v>
      </c>
    </row>
    <row r="1249" spans="1:61">
      <c r="A1249">
        <v>1248</v>
      </c>
      <c r="B1249">
        <v>1002631947</v>
      </c>
      <c r="C1249">
        <v>3</v>
      </c>
      <c r="D1249" t="s">
        <v>51</v>
      </c>
      <c r="E1249">
        <v>4</v>
      </c>
      <c r="F1249" t="s">
        <v>268</v>
      </c>
      <c r="G1249" t="s">
        <v>288</v>
      </c>
      <c r="H1249" t="s">
        <v>797</v>
      </c>
      <c r="I1249" t="s">
        <v>212</v>
      </c>
      <c r="J1249" t="s">
        <v>213</v>
      </c>
      <c r="K1249" t="s">
        <v>149</v>
      </c>
      <c r="L1249" t="s">
        <v>214</v>
      </c>
      <c r="M1249" t="s">
        <v>76</v>
      </c>
      <c r="N1249" t="s">
        <v>215</v>
      </c>
      <c r="O1249" s="57">
        <v>46307.359490740739</v>
      </c>
      <c r="P1249" s="57">
        <v>46307.719050925924</v>
      </c>
      <c r="Q1249">
        <v>69408318</v>
      </c>
      <c r="S1249">
        <v>142551119730</v>
      </c>
      <c r="T1249" t="s">
        <v>6253</v>
      </c>
      <c r="U1249" t="s">
        <v>6254</v>
      </c>
      <c r="V1249" t="s">
        <v>6255</v>
      </c>
      <c r="Z1249">
        <v>111.05411100000001</v>
      </c>
      <c r="AA1249">
        <v>-6.8308489999999997</v>
      </c>
      <c r="AB1249" t="s">
        <v>6256</v>
      </c>
      <c r="AC1249" t="s">
        <v>235</v>
      </c>
      <c r="AL1249" t="s">
        <v>217</v>
      </c>
      <c r="AM1249" t="s">
        <v>6087</v>
      </c>
      <c r="AN1249" t="s">
        <v>6</v>
      </c>
      <c r="AO1249" s="57">
        <v>46366.361354166664</v>
      </c>
      <c r="AP1249" s="57">
        <v>46308.333333333336</v>
      </c>
      <c r="AR1249" t="s">
        <v>218</v>
      </c>
      <c r="AS1249" t="s">
        <v>219</v>
      </c>
      <c r="AT1249" t="s">
        <v>230</v>
      </c>
      <c r="AU1249">
        <v>20261012</v>
      </c>
      <c r="AV1249" t="s">
        <v>221</v>
      </c>
      <c r="AW1249" t="s">
        <v>236</v>
      </c>
      <c r="AX1249" t="s">
        <v>222</v>
      </c>
      <c r="BA1249" s="57">
        <v>46308.333333333336</v>
      </c>
      <c r="BB1249" t="s">
        <v>6087</v>
      </c>
      <c r="BC1249">
        <v>2026</v>
      </c>
      <c r="BD1249">
        <v>10</v>
      </c>
      <c r="BE1249">
        <v>12</v>
      </c>
      <c r="BF1249" s="6">
        <f t="shared" si="57"/>
        <v>46307</v>
      </c>
      <c r="BG1249">
        <f t="shared" si="58"/>
        <v>-1.3333333333357587</v>
      </c>
      <c r="BH1249" t="str">
        <f t="shared" si="59"/>
        <v>COMPLY</v>
      </c>
      <c r="BI1249" t="e">
        <f>VLOOKUP(H1249,Sheet2!$A$1:$B$270,2,FALSE)</f>
        <v>#N/A</v>
      </c>
    </row>
    <row r="1250" spans="1:61">
      <c r="A1250">
        <v>1249</v>
      </c>
      <c r="B1250">
        <v>1002631958</v>
      </c>
      <c r="C1250">
        <v>3</v>
      </c>
      <c r="D1250" t="s">
        <v>51</v>
      </c>
      <c r="E1250">
        <v>4</v>
      </c>
      <c r="F1250" t="s">
        <v>268</v>
      </c>
      <c r="G1250" t="s">
        <v>288</v>
      </c>
      <c r="H1250" t="s">
        <v>797</v>
      </c>
      <c r="I1250" t="s">
        <v>212</v>
      </c>
      <c r="J1250" t="s">
        <v>213</v>
      </c>
      <c r="K1250" t="s">
        <v>149</v>
      </c>
      <c r="L1250" t="s">
        <v>214</v>
      </c>
      <c r="M1250" t="s">
        <v>76</v>
      </c>
      <c r="N1250" t="s">
        <v>215</v>
      </c>
      <c r="O1250" s="57">
        <v>46307.361562500002</v>
      </c>
      <c r="P1250" s="57">
        <v>46307.726712962962</v>
      </c>
      <c r="Q1250">
        <v>69408321</v>
      </c>
      <c r="S1250">
        <v>142551119731</v>
      </c>
      <c r="T1250" t="s">
        <v>6253</v>
      </c>
      <c r="U1250" t="s">
        <v>6254</v>
      </c>
      <c r="V1250" t="s">
        <v>6257</v>
      </c>
      <c r="Z1250">
        <v>111.05411100000001</v>
      </c>
      <c r="AA1250">
        <v>-6.8308489999999997</v>
      </c>
      <c r="AB1250" t="s">
        <v>6258</v>
      </c>
      <c r="AC1250" t="s">
        <v>235</v>
      </c>
      <c r="AL1250" t="s">
        <v>217</v>
      </c>
      <c r="AM1250" t="s">
        <v>6087</v>
      </c>
      <c r="AN1250" t="s">
        <v>6</v>
      </c>
      <c r="AO1250" s="57">
        <v>46366.371493055558</v>
      </c>
      <c r="AP1250" s="57">
        <v>46308.333333333336</v>
      </c>
      <c r="AR1250" t="s">
        <v>218</v>
      </c>
      <c r="AS1250" t="s">
        <v>219</v>
      </c>
      <c r="AT1250" t="s">
        <v>230</v>
      </c>
      <c r="AU1250">
        <v>20261012</v>
      </c>
      <c r="AV1250" t="s">
        <v>221</v>
      </c>
      <c r="AW1250" t="s">
        <v>2626</v>
      </c>
      <c r="AX1250" t="s">
        <v>222</v>
      </c>
      <c r="BA1250" s="57">
        <v>46308.333333333336</v>
      </c>
      <c r="BB1250" t="s">
        <v>6087</v>
      </c>
      <c r="BC1250">
        <v>2026</v>
      </c>
      <c r="BD1250">
        <v>10</v>
      </c>
      <c r="BE1250">
        <v>12</v>
      </c>
      <c r="BF1250" s="6">
        <f t="shared" si="57"/>
        <v>46307</v>
      </c>
      <c r="BG1250">
        <f t="shared" si="58"/>
        <v>-1.3333333333357587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1002643635</v>
      </c>
      <c r="C1251">
        <v>3</v>
      </c>
      <c r="D1251" t="s">
        <v>51</v>
      </c>
      <c r="E1251">
        <v>4</v>
      </c>
      <c r="F1251" t="s">
        <v>268</v>
      </c>
      <c r="G1251" t="s">
        <v>288</v>
      </c>
      <c r="H1251" t="s">
        <v>797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46314.632141203707</v>
      </c>
      <c r="P1251" s="57">
        <v>46314.692152777781</v>
      </c>
      <c r="Q1251">
        <v>69410981</v>
      </c>
      <c r="S1251">
        <v>142551119766</v>
      </c>
      <c r="T1251" t="s">
        <v>7770</v>
      </c>
      <c r="U1251" t="s">
        <v>9792</v>
      </c>
      <c r="V1251" t="s">
        <v>9793</v>
      </c>
      <c r="Z1251">
        <v>110.991370085615</v>
      </c>
      <c r="AA1251">
        <v>-6.7230981340504004</v>
      </c>
      <c r="AB1251" t="s">
        <v>7773</v>
      </c>
      <c r="AC1251" t="s">
        <v>283</v>
      </c>
      <c r="AL1251" t="s">
        <v>217</v>
      </c>
      <c r="AM1251" t="s">
        <v>9794</v>
      </c>
      <c r="AN1251" t="s">
        <v>6</v>
      </c>
      <c r="AO1251" t="s">
        <v>9539</v>
      </c>
      <c r="AR1251" t="s">
        <v>218</v>
      </c>
      <c r="AS1251" t="s">
        <v>219</v>
      </c>
      <c r="AT1251" t="s">
        <v>230</v>
      </c>
      <c r="AU1251">
        <v>20261019</v>
      </c>
      <c r="AV1251" t="s">
        <v>221</v>
      </c>
      <c r="AW1251" t="s">
        <v>539</v>
      </c>
      <c r="AX1251" t="s">
        <v>222</v>
      </c>
      <c r="BA1251" s="57">
        <v>46314.291666666664</v>
      </c>
      <c r="BB1251" t="s">
        <v>9794</v>
      </c>
      <c r="BC1251">
        <v>2026</v>
      </c>
      <c r="BD1251">
        <v>10</v>
      </c>
      <c r="BE1251">
        <v>19</v>
      </c>
      <c r="BF1251" s="6">
        <f t="shared" si="57"/>
        <v>46314</v>
      </c>
      <c r="BG1251">
        <f t="shared" si="58"/>
        <v>-0.29166666666424135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1002631045</v>
      </c>
      <c r="C1252">
        <v>3</v>
      </c>
      <c r="D1252" t="s">
        <v>51</v>
      </c>
      <c r="E1252">
        <v>4</v>
      </c>
      <c r="F1252" t="s">
        <v>268</v>
      </c>
      <c r="G1252" t="s">
        <v>5432</v>
      </c>
      <c r="H1252" t="s">
        <v>5433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46305.645532407405</v>
      </c>
      <c r="P1252" s="57">
        <v>46306.684618055559</v>
      </c>
      <c r="Q1252">
        <v>69407958</v>
      </c>
      <c r="S1252">
        <v>146570115861</v>
      </c>
      <c r="T1252" t="s">
        <v>5434</v>
      </c>
      <c r="U1252" t="s">
        <v>5435</v>
      </c>
      <c r="V1252" t="s">
        <v>5436</v>
      </c>
      <c r="Z1252">
        <v>111.37979799999999</v>
      </c>
      <c r="AA1252">
        <v>-6.8051170000000001</v>
      </c>
      <c r="AB1252" t="s">
        <v>5437</v>
      </c>
      <c r="AC1252" t="s">
        <v>235</v>
      </c>
      <c r="AL1252" t="s">
        <v>217</v>
      </c>
      <c r="AM1252" t="s">
        <v>5136</v>
      </c>
      <c r="AN1252" t="s">
        <v>6</v>
      </c>
      <c r="AO1252" s="57">
        <v>46305.652905092589</v>
      </c>
      <c r="AP1252" s="57">
        <v>46306.625</v>
      </c>
      <c r="AR1252" t="s">
        <v>218</v>
      </c>
      <c r="AS1252" t="s">
        <v>5432</v>
      </c>
      <c r="AT1252" t="s">
        <v>230</v>
      </c>
      <c r="AU1252">
        <v>20261011</v>
      </c>
      <c r="AV1252" t="s">
        <v>221</v>
      </c>
      <c r="AW1252" t="s">
        <v>880</v>
      </c>
      <c r="AX1252" t="s">
        <v>222</v>
      </c>
      <c r="BA1252" s="57">
        <v>46306.625</v>
      </c>
      <c r="BB1252" t="s">
        <v>5136</v>
      </c>
      <c r="BC1252">
        <v>2026</v>
      </c>
      <c r="BD1252">
        <v>10</v>
      </c>
      <c r="BE1252">
        <v>11</v>
      </c>
      <c r="BF1252" s="6">
        <f t="shared" si="57"/>
        <v>46306</v>
      </c>
      <c r="BG1252">
        <f t="shared" si="58"/>
        <v>-0.625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1002639297</v>
      </c>
      <c r="C1253">
        <v>3</v>
      </c>
      <c r="D1253" t="s">
        <v>51</v>
      </c>
      <c r="E1253">
        <v>4</v>
      </c>
      <c r="F1253" t="s">
        <v>268</v>
      </c>
      <c r="G1253" t="s">
        <v>5432</v>
      </c>
      <c r="H1253" t="s">
        <v>5433</v>
      </c>
      <c r="I1253" t="s">
        <v>212</v>
      </c>
      <c r="J1253" t="s">
        <v>213</v>
      </c>
      <c r="K1253" t="s">
        <v>149</v>
      </c>
      <c r="L1253" t="s">
        <v>214</v>
      </c>
      <c r="M1253" t="s">
        <v>76</v>
      </c>
      <c r="N1253" t="s">
        <v>215</v>
      </c>
      <c r="O1253" s="57">
        <v>46311.328229166669</v>
      </c>
      <c r="P1253" s="57">
        <v>46312.629004629627</v>
      </c>
      <c r="Q1253">
        <v>69411081</v>
      </c>
      <c r="S1253">
        <v>146570115515</v>
      </c>
      <c r="T1253" t="s">
        <v>8849</v>
      </c>
      <c r="U1253" t="s">
        <v>8850</v>
      </c>
      <c r="V1253" t="s">
        <v>8851</v>
      </c>
      <c r="Z1253">
        <v>111.371481</v>
      </c>
      <c r="AA1253">
        <v>-6.7930380000000001</v>
      </c>
      <c r="AB1253" t="s">
        <v>8852</v>
      </c>
      <c r="AC1253" t="s">
        <v>235</v>
      </c>
      <c r="AL1253" t="s">
        <v>217</v>
      </c>
      <c r="AM1253" t="s">
        <v>8853</v>
      </c>
      <c r="AN1253" t="s">
        <v>6</v>
      </c>
      <c r="AO1253" t="s">
        <v>8854</v>
      </c>
      <c r="AP1253" s="57">
        <v>46312.458333333336</v>
      </c>
      <c r="AR1253" t="s">
        <v>218</v>
      </c>
      <c r="AS1253" t="s">
        <v>5432</v>
      </c>
      <c r="AT1253" t="s">
        <v>230</v>
      </c>
      <c r="AU1253">
        <v>20261017</v>
      </c>
      <c r="AV1253" t="s">
        <v>221</v>
      </c>
      <c r="AW1253" t="s">
        <v>876</v>
      </c>
      <c r="AX1253" t="s">
        <v>222</v>
      </c>
      <c r="BA1253" s="57">
        <v>46312.458333333336</v>
      </c>
      <c r="BB1253" t="s">
        <v>8853</v>
      </c>
      <c r="BC1253">
        <v>2026</v>
      </c>
      <c r="BD1253">
        <v>10</v>
      </c>
      <c r="BE1253">
        <v>17</v>
      </c>
      <c r="BF1253" s="6">
        <f t="shared" si="57"/>
        <v>46312</v>
      </c>
      <c r="BG1253">
        <f t="shared" si="58"/>
        <v>-0.45833333333575865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1002623718</v>
      </c>
      <c r="C1254">
        <v>3</v>
      </c>
      <c r="D1254" t="s">
        <v>49</v>
      </c>
      <c r="E1254">
        <v>4</v>
      </c>
      <c r="F1254" t="s">
        <v>244</v>
      </c>
      <c r="G1254" t="s">
        <v>245</v>
      </c>
      <c r="H1254" t="s">
        <v>3463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46301.418495370373</v>
      </c>
      <c r="P1254" s="57">
        <v>46302.681319444448</v>
      </c>
      <c r="Q1254">
        <v>69404764</v>
      </c>
      <c r="S1254">
        <v>143415114628</v>
      </c>
      <c r="T1254" t="s">
        <v>3464</v>
      </c>
      <c r="U1254" t="s">
        <v>3465</v>
      </c>
      <c r="V1254" t="s">
        <v>3466</v>
      </c>
      <c r="Z1254">
        <v>110.27117</v>
      </c>
      <c r="AA1254">
        <v>-7.1052629999999999</v>
      </c>
      <c r="AB1254" t="s">
        <v>3467</v>
      </c>
      <c r="AC1254" t="s">
        <v>235</v>
      </c>
      <c r="AL1254" t="s">
        <v>217</v>
      </c>
      <c r="AM1254" t="s">
        <v>3204</v>
      </c>
      <c r="AN1254" t="s">
        <v>6</v>
      </c>
      <c r="AO1254" s="57">
        <v>46183.424027777779</v>
      </c>
      <c r="AP1254" s="57">
        <v>46302.333333333336</v>
      </c>
      <c r="AR1254" t="s">
        <v>218</v>
      </c>
      <c r="AS1254" t="s">
        <v>832</v>
      </c>
      <c r="AT1254" t="s">
        <v>230</v>
      </c>
      <c r="AU1254">
        <v>20261007</v>
      </c>
      <c r="AV1254" t="s">
        <v>221</v>
      </c>
      <c r="AW1254" t="s">
        <v>875</v>
      </c>
      <c r="AX1254" t="s">
        <v>222</v>
      </c>
      <c r="BA1254" s="57">
        <v>46302.333333333336</v>
      </c>
      <c r="BB1254" t="s">
        <v>3204</v>
      </c>
      <c r="BC1254">
        <v>2026</v>
      </c>
      <c r="BD1254">
        <v>10</v>
      </c>
      <c r="BE1254">
        <v>7</v>
      </c>
      <c r="BF1254" s="6">
        <f t="shared" si="57"/>
        <v>46302</v>
      </c>
      <c r="BG1254">
        <f t="shared" si="58"/>
        <v>-0.33333333333575865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1002627556</v>
      </c>
      <c r="C1255">
        <v>3</v>
      </c>
      <c r="D1255" t="s">
        <v>49</v>
      </c>
      <c r="E1255">
        <v>4</v>
      </c>
      <c r="F1255" t="s">
        <v>244</v>
      </c>
      <c r="G1255" t="s">
        <v>245</v>
      </c>
      <c r="H1255" t="s">
        <v>3463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46303.497615740744</v>
      </c>
      <c r="P1255" s="57">
        <v>46304.614583333336</v>
      </c>
      <c r="Q1255">
        <v>69406427</v>
      </c>
      <c r="S1255">
        <v>143415114810</v>
      </c>
      <c r="T1255" t="s">
        <v>4626</v>
      </c>
      <c r="U1255" t="s">
        <v>4627</v>
      </c>
      <c r="V1255" t="s">
        <v>4628</v>
      </c>
      <c r="Z1255">
        <v>110.27373799999999</v>
      </c>
      <c r="AA1255">
        <v>-7.1040429999999999</v>
      </c>
      <c r="AB1255" t="s">
        <v>4629</v>
      </c>
      <c r="AC1255" t="s">
        <v>235</v>
      </c>
      <c r="AL1255" t="s">
        <v>217</v>
      </c>
      <c r="AM1255" t="s">
        <v>4630</v>
      </c>
      <c r="AN1255" t="s">
        <v>6</v>
      </c>
      <c r="AO1255" s="57">
        <v>46244.507337962961</v>
      </c>
      <c r="AP1255" s="57">
        <v>46304.333333333336</v>
      </c>
      <c r="AR1255" t="s">
        <v>218</v>
      </c>
      <c r="AS1255" t="s">
        <v>832</v>
      </c>
      <c r="AT1255" t="s">
        <v>230</v>
      </c>
      <c r="AU1255">
        <v>20261009</v>
      </c>
      <c r="AV1255" t="s">
        <v>221</v>
      </c>
      <c r="AW1255" t="s">
        <v>877</v>
      </c>
      <c r="AX1255" t="s">
        <v>222</v>
      </c>
      <c r="BA1255" s="57">
        <v>46304.333333333336</v>
      </c>
      <c r="BB1255" t="s">
        <v>4630</v>
      </c>
      <c r="BC1255">
        <v>2026</v>
      </c>
      <c r="BD1255">
        <v>10</v>
      </c>
      <c r="BE1255">
        <v>9</v>
      </c>
      <c r="BF1255" s="6">
        <f t="shared" si="57"/>
        <v>46304</v>
      </c>
      <c r="BG1255">
        <f t="shared" si="58"/>
        <v>-0.33333333333575865</v>
      </c>
      <c r="BH1255" t="str">
        <f t="shared" si="59"/>
        <v>COMPLY</v>
      </c>
      <c r="BI1255" t="e">
        <f>VLOOKUP(H1255,Sheet2!$A$1:$B$270,2,FALSE)</f>
        <v>#N/A</v>
      </c>
    </row>
    <row r="1256" spans="1:61">
      <c r="A1256">
        <v>1255</v>
      </c>
      <c r="B1256">
        <v>1002643562</v>
      </c>
      <c r="C1256">
        <v>3</v>
      </c>
      <c r="D1256" t="s">
        <v>49</v>
      </c>
      <c r="E1256">
        <v>4</v>
      </c>
      <c r="F1256" t="s">
        <v>244</v>
      </c>
      <c r="G1256" t="s">
        <v>245</v>
      </c>
      <c r="H1256" t="s">
        <v>3463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46314.622870370367</v>
      </c>
      <c r="P1256" s="57">
        <v>46315.700636574074</v>
      </c>
      <c r="Q1256">
        <v>69413070</v>
      </c>
      <c r="R1256">
        <v>2946103015</v>
      </c>
      <c r="S1256">
        <v>143415115520</v>
      </c>
      <c r="T1256" t="s">
        <v>1719</v>
      </c>
      <c r="U1256" t="s">
        <v>9799</v>
      </c>
      <c r="V1256" t="s">
        <v>9800</v>
      </c>
      <c r="Z1256">
        <v>110.251834</v>
      </c>
      <c r="AA1256">
        <v>-7.1060860999999997</v>
      </c>
      <c r="AB1256" t="s">
        <v>9801</v>
      </c>
      <c r="AC1256" t="s">
        <v>225</v>
      </c>
      <c r="AL1256" t="s">
        <v>217</v>
      </c>
      <c r="AM1256" t="s">
        <v>9787</v>
      </c>
      <c r="AN1256" t="s">
        <v>6</v>
      </c>
      <c r="AO1256" t="s">
        <v>9539</v>
      </c>
      <c r="AP1256" s="57">
        <v>46315.625</v>
      </c>
      <c r="AR1256" t="s">
        <v>218</v>
      </c>
      <c r="AS1256" t="s">
        <v>832</v>
      </c>
      <c r="AT1256" t="s">
        <v>230</v>
      </c>
      <c r="AU1256">
        <v>20261020</v>
      </c>
      <c r="AV1256" t="s">
        <v>221</v>
      </c>
      <c r="AW1256" t="s">
        <v>1585</v>
      </c>
      <c r="AX1256" t="s">
        <v>222</v>
      </c>
      <c r="BA1256" s="57">
        <v>46315.625</v>
      </c>
      <c r="BB1256" t="s">
        <v>9787</v>
      </c>
      <c r="BC1256">
        <v>2026</v>
      </c>
      <c r="BD1256">
        <v>10</v>
      </c>
      <c r="BE1256">
        <v>20</v>
      </c>
      <c r="BF1256" s="6">
        <f t="shared" si="57"/>
        <v>46315</v>
      </c>
      <c r="BG1256">
        <f t="shared" si="58"/>
        <v>-0.625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1002640848</v>
      </c>
      <c r="C1257">
        <v>3</v>
      </c>
      <c r="D1257" t="s">
        <v>49</v>
      </c>
      <c r="E1257">
        <v>4</v>
      </c>
      <c r="F1257" t="s">
        <v>244</v>
      </c>
      <c r="G1257" t="s">
        <v>846</v>
      </c>
      <c r="H1257" t="s">
        <v>855</v>
      </c>
      <c r="I1257" t="s">
        <v>212</v>
      </c>
      <c r="J1257" t="s">
        <v>213</v>
      </c>
      <c r="K1257" t="s">
        <v>149</v>
      </c>
      <c r="L1257" t="s">
        <v>214</v>
      </c>
      <c r="M1257" t="s">
        <v>1400</v>
      </c>
      <c r="N1257" t="s">
        <v>215</v>
      </c>
      <c r="O1257" s="57">
        <v>46311.726157407407</v>
      </c>
      <c r="P1257" s="57">
        <v>46314.523553240739</v>
      </c>
      <c r="Q1257">
        <v>69411799</v>
      </c>
      <c r="S1257">
        <v>146457106793</v>
      </c>
      <c r="T1257" t="s">
        <v>8860</v>
      </c>
      <c r="U1257" t="s">
        <v>8861</v>
      </c>
      <c r="V1257" t="s">
        <v>8862</v>
      </c>
      <c r="Z1257">
        <v>110.247187</v>
      </c>
      <c r="AA1257">
        <v>-6.9650509999999999</v>
      </c>
      <c r="AB1257" t="s">
        <v>8863</v>
      </c>
      <c r="AC1257" t="s">
        <v>235</v>
      </c>
      <c r="AL1257" t="s">
        <v>217</v>
      </c>
      <c r="AM1257" t="s">
        <v>8864</v>
      </c>
      <c r="AN1257" t="s">
        <v>6</v>
      </c>
      <c r="AO1257" t="s">
        <v>8083</v>
      </c>
      <c r="AP1257" s="57">
        <v>46312.625</v>
      </c>
      <c r="AQ1257" t="s">
        <v>841</v>
      </c>
      <c r="AR1257" t="s">
        <v>14</v>
      </c>
      <c r="AS1257" t="s">
        <v>219</v>
      </c>
      <c r="AT1257" t="s">
        <v>230</v>
      </c>
      <c r="AV1257" t="s">
        <v>8865</v>
      </c>
      <c r="AW1257" t="s">
        <v>877</v>
      </c>
      <c r="AX1257" t="s">
        <v>222</v>
      </c>
      <c r="BA1257" s="57">
        <v>46312.625</v>
      </c>
      <c r="BB1257" t="s">
        <v>8864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:61">
      <c r="A1258">
        <v>1257</v>
      </c>
      <c r="B1258">
        <v>1002640025</v>
      </c>
      <c r="C1258">
        <v>3</v>
      </c>
      <c r="D1258" t="s">
        <v>49</v>
      </c>
      <c r="E1258">
        <v>4</v>
      </c>
      <c r="F1258" t="s">
        <v>244</v>
      </c>
      <c r="G1258" t="s">
        <v>846</v>
      </c>
      <c r="H1258" t="s">
        <v>855</v>
      </c>
      <c r="I1258" t="s">
        <v>212</v>
      </c>
      <c r="J1258" t="s">
        <v>213</v>
      </c>
      <c r="K1258" t="s">
        <v>149</v>
      </c>
      <c r="L1258" t="s">
        <v>826</v>
      </c>
      <c r="M1258" t="s">
        <v>1400</v>
      </c>
      <c r="N1258" t="s">
        <v>215</v>
      </c>
      <c r="O1258" s="57">
        <v>46311.52611111111</v>
      </c>
      <c r="P1258" s="57">
        <v>46314.553090277775</v>
      </c>
      <c r="Q1258">
        <v>69411421</v>
      </c>
      <c r="R1258">
        <v>2946100049</v>
      </c>
      <c r="S1258">
        <v>146457106789</v>
      </c>
      <c r="T1258" t="s">
        <v>8866</v>
      </c>
      <c r="U1258" t="s">
        <v>8867</v>
      </c>
      <c r="V1258" t="s">
        <v>8868</v>
      </c>
      <c r="Z1258">
        <v>110.24266496300601</v>
      </c>
      <c r="AA1258">
        <v>-6.9536641374807298</v>
      </c>
      <c r="AB1258" t="s">
        <v>8869</v>
      </c>
      <c r="AC1258" t="s">
        <v>216</v>
      </c>
      <c r="AL1258" t="s">
        <v>217</v>
      </c>
      <c r="AM1258" t="s">
        <v>8870</v>
      </c>
      <c r="AN1258" t="s">
        <v>6</v>
      </c>
      <c r="AO1258" t="s">
        <v>8871</v>
      </c>
      <c r="AP1258" s="57">
        <v>46312.458333333336</v>
      </c>
      <c r="AQ1258" t="s">
        <v>841</v>
      </c>
      <c r="AR1258" t="s">
        <v>14</v>
      </c>
      <c r="AS1258" t="s">
        <v>219</v>
      </c>
      <c r="AT1258" t="s">
        <v>230</v>
      </c>
      <c r="AV1258" t="s">
        <v>8872</v>
      </c>
      <c r="AW1258" t="s">
        <v>8873</v>
      </c>
      <c r="AX1258" t="s">
        <v>222</v>
      </c>
      <c r="BA1258" s="57">
        <v>46312.458333333336</v>
      </c>
      <c r="BB1258" t="s">
        <v>8870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:61">
      <c r="A1259">
        <v>1258</v>
      </c>
      <c r="B1259">
        <v>1002646384</v>
      </c>
      <c r="C1259">
        <v>3</v>
      </c>
      <c r="D1259" t="s">
        <v>49</v>
      </c>
      <c r="E1259">
        <v>4</v>
      </c>
      <c r="F1259" t="s">
        <v>244</v>
      </c>
      <c r="G1259" t="s">
        <v>846</v>
      </c>
      <c r="H1259" t="s">
        <v>855</v>
      </c>
      <c r="I1259" t="s">
        <v>212</v>
      </c>
      <c r="J1259" t="s">
        <v>213</v>
      </c>
      <c r="K1259" t="s">
        <v>149</v>
      </c>
      <c r="L1259" t="s">
        <v>214</v>
      </c>
      <c r="M1259" t="s">
        <v>224</v>
      </c>
      <c r="N1259" t="s">
        <v>215</v>
      </c>
      <c r="O1259" s="57">
        <v>46315.810937499999</v>
      </c>
      <c r="P1259" s="57">
        <v>46316.547939814816</v>
      </c>
      <c r="Q1259">
        <v>69414106</v>
      </c>
      <c r="S1259">
        <v>146457106829</v>
      </c>
      <c r="T1259" t="s">
        <v>10497</v>
      </c>
      <c r="U1259" t="s">
        <v>10498</v>
      </c>
      <c r="V1259" t="s">
        <v>10499</v>
      </c>
      <c r="Z1259">
        <v>110.24303</v>
      </c>
      <c r="AA1259">
        <v>-6.9652630000000002</v>
      </c>
      <c r="AB1259" t="s">
        <v>10500</v>
      </c>
      <c r="AC1259" t="s">
        <v>235</v>
      </c>
      <c r="AL1259" t="s">
        <v>217</v>
      </c>
      <c r="AM1259" t="s">
        <v>10501</v>
      </c>
      <c r="AN1259" t="s">
        <v>6</v>
      </c>
      <c r="AO1259" t="s">
        <v>10502</v>
      </c>
      <c r="AP1259" s="57">
        <v>46317.333333333336</v>
      </c>
      <c r="AR1259" t="s">
        <v>18</v>
      </c>
      <c r="AS1259" t="s">
        <v>219</v>
      </c>
      <c r="AT1259" t="s">
        <v>230</v>
      </c>
      <c r="AV1259" t="s">
        <v>226</v>
      </c>
      <c r="AW1259" t="s">
        <v>923</v>
      </c>
      <c r="AX1259" t="s">
        <v>222</v>
      </c>
      <c r="BA1259" s="57">
        <v>46317.333333333336</v>
      </c>
      <c r="BB1259" t="s">
        <v>10501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:61">
      <c r="A1260">
        <v>1259</v>
      </c>
      <c r="B1260">
        <v>1002617076</v>
      </c>
      <c r="C1260">
        <v>3</v>
      </c>
      <c r="D1260" t="s">
        <v>49</v>
      </c>
      <c r="E1260">
        <v>4</v>
      </c>
      <c r="F1260" t="s">
        <v>244</v>
      </c>
      <c r="G1260" t="s">
        <v>846</v>
      </c>
      <c r="H1260" t="s">
        <v>855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46296.393449074072</v>
      </c>
      <c r="P1260" s="57">
        <v>46296.612835648149</v>
      </c>
      <c r="Q1260">
        <v>69402089</v>
      </c>
      <c r="S1260">
        <v>146457106646</v>
      </c>
      <c r="T1260" t="s">
        <v>835</v>
      </c>
      <c r="U1260" t="s">
        <v>1213</v>
      </c>
      <c r="V1260" t="s">
        <v>1214</v>
      </c>
      <c r="Z1260">
        <v>110.1782671</v>
      </c>
      <c r="AA1260">
        <v>-6.9232719999999999</v>
      </c>
      <c r="AB1260" t="s">
        <v>1215</v>
      </c>
      <c r="AC1260" t="s">
        <v>235</v>
      </c>
      <c r="AL1260" t="s">
        <v>217</v>
      </c>
      <c r="AM1260" t="s">
        <v>1143</v>
      </c>
      <c r="AN1260" t="s">
        <v>6</v>
      </c>
      <c r="AO1260" s="57">
        <v>46032.413738425923</v>
      </c>
      <c r="AP1260" s="57">
        <v>46297.333333333336</v>
      </c>
      <c r="AR1260" t="s">
        <v>218</v>
      </c>
      <c r="AS1260" t="s">
        <v>219</v>
      </c>
      <c r="AT1260" t="s">
        <v>230</v>
      </c>
      <c r="AU1260">
        <v>20261001</v>
      </c>
      <c r="AV1260" t="s">
        <v>221</v>
      </c>
      <c r="AW1260" t="s">
        <v>880</v>
      </c>
      <c r="AX1260" t="s">
        <v>222</v>
      </c>
      <c r="BA1260" s="57">
        <v>46297.333333333336</v>
      </c>
      <c r="BB1260" t="s">
        <v>1143</v>
      </c>
      <c r="BC1260">
        <v>2026</v>
      </c>
      <c r="BD1260">
        <v>10</v>
      </c>
      <c r="BE1260">
        <v>1</v>
      </c>
      <c r="BF1260" s="6">
        <f t="shared" si="57"/>
        <v>46296</v>
      </c>
      <c r="BG1260">
        <f t="shared" si="58"/>
        <v>-1.3333333333357587</v>
      </c>
      <c r="BH1260" t="str">
        <f t="shared" si="59"/>
        <v>COMPLY</v>
      </c>
      <c r="BI1260" t="e">
        <f>VLOOKUP(H1260,Sheet2!$A$1:$B$270,2,FALSE)</f>
        <v>#N/A</v>
      </c>
    </row>
    <row r="1261" spans="1:61">
      <c r="A1261">
        <v>1260</v>
      </c>
      <c r="B1261">
        <v>1002637535</v>
      </c>
      <c r="C1261">
        <v>3</v>
      </c>
      <c r="D1261" t="s">
        <v>49</v>
      </c>
      <c r="E1261">
        <v>4</v>
      </c>
      <c r="F1261" t="s">
        <v>244</v>
      </c>
      <c r="G1261" t="s">
        <v>846</v>
      </c>
      <c r="H1261" t="s">
        <v>855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46309.805324074077</v>
      </c>
      <c r="P1261" s="57">
        <v>46310.512754629628</v>
      </c>
      <c r="Q1261">
        <v>69410416</v>
      </c>
      <c r="S1261">
        <v>146457106776</v>
      </c>
      <c r="T1261" t="s">
        <v>7109</v>
      </c>
      <c r="U1261" t="s">
        <v>7110</v>
      </c>
      <c r="V1261" t="s">
        <v>7111</v>
      </c>
      <c r="Z1261">
        <v>110.15102</v>
      </c>
      <c r="AA1261">
        <v>-6.965452</v>
      </c>
      <c r="AB1261" t="s">
        <v>7112</v>
      </c>
      <c r="AC1261" t="s">
        <v>235</v>
      </c>
      <c r="AL1261" t="s">
        <v>217</v>
      </c>
      <c r="AM1261" t="s">
        <v>7113</v>
      </c>
      <c r="AN1261" t="s">
        <v>6</v>
      </c>
      <c r="AO1261" t="s">
        <v>7114</v>
      </c>
      <c r="AP1261" s="57">
        <v>46311.333333333336</v>
      </c>
      <c r="AR1261" t="s">
        <v>218</v>
      </c>
      <c r="AS1261" t="s">
        <v>219</v>
      </c>
      <c r="AT1261" t="s">
        <v>230</v>
      </c>
      <c r="AU1261">
        <v>20261015</v>
      </c>
      <c r="AV1261" t="s">
        <v>221</v>
      </c>
      <c r="AW1261" t="s">
        <v>882</v>
      </c>
      <c r="AX1261" t="s">
        <v>222</v>
      </c>
      <c r="BA1261" s="57">
        <v>46311.333333333336</v>
      </c>
      <c r="BB1261" t="s">
        <v>7113</v>
      </c>
      <c r="BC1261">
        <v>2026</v>
      </c>
      <c r="BD1261">
        <v>10</v>
      </c>
      <c r="BE1261">
        <v>15</v>
      </c>
      <c r="BF1261" s="6">
        <f t="shared" si="57"/>
        <v>46310</v>
      </c>
      <c r="BG1261">
        <f t="shared" si="58"/>
        <v>-1.3333333333357587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1002640883</v>
      </c>
      <c r="C1262">
        <v>3</v>
      </c>
      <c r="D1262" t="s">
        <v>49</v>
      </c>
      <c r="E1262">
        <v>4</v>
      </c>
      <c r="F1262" t="s">
        <v>244</v>
      </c>
      <c r="G1262" t="s">
        <v>846</v>
      </c>
      <c r="H1262" t="s">
        <v>855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46311.751087962963</v>
      </c>
      <c r="P1262" s="57">
        <v>46312.54928240741</v>
      </c>
      <c r="Q1262">
        <v>69411827</v>
      </c>
      <c r="S1262">
        <v>146457106806</v>
      </c>
      <c r="T1262" t="s">
        <v>2858</v>
      </c>
      <c r="U1262" t="s">
        <v>8855</v>
      </c>
      <c r="V1262" t="s">
        <v>8856</v>
      </c>
      <c r="Z1262">
        <v>110.251978583038</v>
      </c>
      <c r="AA1262">
        <v>-6.9397732308525404</v>
      </c>
      <c r="AB1262" t="s">
        <v>8857</v>
      </c>
      <c r="AC1262" t="s">
        <v>216</v>
      </c>
      <c r="AL1262" t="s">
        <v>217</v>
      </c>
      <c r="AM1262" t="s">
        <v>8858</v>
      </c>
      <c r="AN1262" t="s">
        <v>6</v>
      </c>
      <c r="AO1262" t="s">
        <v>8859</v>
      </c>
      <c r="AP1262" s="57">
        <v>46314.333333333336</v>
      </c>
      <c r="AR1262" t="s">
        <v>218</v>
      </c>
      <c r="AS1262" t="s">
        <v>219</v>
      </c>
      <c r="AT1262" t="s">
        <v>230</v>
      </c>
      <c r="AU1262">
        <v>20261017</v>
      </c>
      <c r="AV1262" t="s">
        <v>221</v>
      </c>
      <c r="AW1262" t="s">
        <v>877</v>
      </c>
      <c r="AX1262" t="s">
        <v>222</v>
      </c>
      <c r="BA1262" s="57">
        <v>46314.333333333336</v>
      </c>
      <c r="BB1262" t="s">
        <v>8858</v>
      </c>
      <c r="BC1262">
        <v>2026</v>
      </c>
      <c r="BD1262">
        <v>10</v>
      </c>
      <c r="BE1262">
        <v>17</v>
      </c>
      <c r="BF1262" s="6">
        <f t="shared" si="57"/>
        <v>46312</v>
      </c>
      <c r="BG1262">
        <f t="shared" si="58"/>
        <v>-2.3333333333357587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1002643024</v>
      </c>
      <c r="C1263">
        <v>3</v>
      </c>
      <c r="D1263" t="s">
        <v>49</v>
      </c>
      <c r="E1263">
        <v>4</v>
      </c>
      <c r="F1263" t="s">
        <v>244</v>
      </c>
      <c r="G1263" t="s">
        <v>846</v>
      </c>
      <c r="H1263" t="s">
        <v>855</v>
      </c>
      <c r="I1263" t="s">
        <v>212</v>
      </c>
      <c r="J1263" t="s">
        <v>213</v>
      </c>
      <c r="K1263" t="s">
        <v>149</v>
      </c>
      <c r="M1263" t="s">
        <v>76</v>
      </c>
      <c r="N1263" t="s">
        <v>215</v>
      </c>
      <c r="O1263" s="57">
        <v>46314.523553240739</v>
      </c>
      <c r="P1263" s="57">
        <v>46314.557210648149</v>
      </c>
      <c r="Q1263">
        <v>69411799</v>
      </c>
      <c r="S1263">
        <v>146457106569</v>
      </c>
      <c r="T1263" t="s">
        <v>8860</v>
      </c>
      <c r="U1263" t="s">
        <v>9802</v>
      </c>
      <c r="V1263" t="s">
        <v>9803</v>
      </c>
      <c r="Z1263">
        <v>110.247217738275</v>
      </c>
      <c r="AA1263">
        <v>-6.9656507697916501</v>
      </c>
      <c r="AB1263" t="s">
        <v>8863</v>
      </c>
      <c r="AC1263" t="s">
        <v>216</v>
      </c>
      <c r="AL1263" t="s">
        <v>217</v>
      </c>
      <c r="AM1263" t="s">
        <v>9804</v>
      </c>
      <c r="AN1263" t="s">
        <v>6</v>
      </c>
      <c r="AO1263" t="s">
        <v>9805</v>
      </c>
      <c r="AR1263" t="s">
        <v>218</v>
      </c>
      <c r="AS1263" t="s">
        <v>219</v>
      </c>
      <c r="AT1263" t="s">
        <v>230</v>
      </c>
      <c r="AU1263">
        <v>20261019</v>
      </c>
      <c r="AV1263" t="s">
        <v>221</v>
      </c>
      <c r="AW1263" t="s">
        <v>559</v>
      </c>
      <c r="AX1263" t="s">
        <v>222</v>
      </c>
      <c r="BA1263" s="57">
        <v>46314.291666666664</v>
      </c>
      <c r="BB1263" t="s">
        <v>9804</v>
      </c>
      <c r="BC1263">
        <v>2026</v>
      </c>
      <c r="BD1263">
        <v>10</v>
      </c>
      <c r="BE1263">
        <v>19</v>
      </c>
      <c r="BF1263" s="6">
        <f t="shared" si="57"/>
        <v>46314</v>
      </c>
      <c r="BG1263">
        <f t="shared" si="58"/>
        <v>-0.29166666666424135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1002642581</v>
      </c>
      <c r="C1264">
        <v>3</v>
      </c>
      <c r="D1264" t="s">
        <v>49</v>
      </c>
      <c r="E1264">
        <v>4</v>
      </c>
      <c r="F1264" t="s">
        <v>244</v>
      </c>
      <c r="G1264" t="s">
        <v>846</v>
      </c>
      <c r="H1264" t="s">
        <v>855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46314.430324074077</v>
      </c>
      <c r="P1264" s="57">
        <v>46315.566689814812</v>
      </c>
      <c r="Q1264">
        <v>69412705</v>
      </c>
      <c r="S1264">
        <v>146457106817</v>
      </c>
      <c r="T1264" t="s">
        <v>9809</v>
      </c>
      <c r="U1264" t="s">
        <v>9810</v>
      </c>
      <c r="V1264" t="s">
        <v>9811</v>
      </c>
      <c r="Z1264">
        <v>110.21810095757201</v>
      </c>
      <c r="AA1264">
        <v>-6.9664708230544301</v>
      </c>
      <c r="AB1264" t="s">
        <v>9812</v>
      </c>
      <c r="AC1264" t="s">
        <v>216</v>
      </c>
      <c r="AL1264" t="s">
        <v>217</v>
      </c>
      <c r="AM1264" t="s">
        <v>9813</v>
      </c>
      <c r="AN1264" t="s">
        <v>6</v>
      </c>
      <c r="AO1264" t="s">
        <v>9401</v>
      </c>
      <c r="AP1264" s="57">
        <v>46315.333333333336</v>
      </c>
      <c r="AR1264" t="s">
        <v>218</v>
      </c>
      <c r="AS1264" t="s">
        <v>219</v>
      </c>
      <c r="AT1264" t="s">
        <v>230</v>
      </c>
      <c r="AU1264">
        <v>20261020</v>
      </c>
      <c r="AV1264" t="s">
        <v>221</v>
      </c>
      <c r="AW1264" t="s">
        <v>876</v>
      </c>
      <c r="AX1264" t="s">
        <v>222</v>
      </c>
      <c r="BA1264" s="57">
        <v>46315.333333333336</v>
      </c>
      <c r="BB1264" t="s">
        <v>9813</v>
      </c>
      <c r="BC1264">
        <v>2026</v>
      </c>
      <c r="BD1264">
        <v>10</v>
      </c>
      <c r="BE1264">
        <v>20</v>
      </c>
      <c r="BF1264" s="6">
        <f t="shared" si="57"/>
        <v>46315</v>
      </c>
      <c r="BG1264">
        <f t="shared" si="58"/>
        <v>-0.33333333333575865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1002643138</v>
      </c>
      <c r="C1265">
        <v>3</v>
      </c>
      <c r="D1265" t="s">
        <v>49</v>
      </c>
      <c r="E1265">
        <v>4</v>
      </c>
      <c r="F1265" t="s">
        <v>244</v>
      </c>
      <c r="G1265" t="s">
        <v>846</v>
      </c>
      <c r="H1265" t="s">
        <v>855</v>
      </c>
      <c r="I1265" t="s">
        <v>212</v>
      </c>
      <c r="J1265" t="s">
        <v>213</v>
      </c>
      <c r="K1265" t="s">
        <v>149</v>
      </c>
      <c r="M1265" t="s">
        <v>76</v>
      </c>
      <c r="N1265" t="s">
        <v>215</v>
      </c>
      <c r="O1265" s="57">
        <v>46314.553101851852</v>
      </c>
      <c r="P1265" s="57">
        <v>46314.612569444442</v>
      </c>
      <c r="Q1265">
        <v>69411421</v>
      </c>
      <c r="R1265">
        <v>2946100063</v>
      </c>
      <c r="S1265">
        <v>146457106819</v>
      </c>
      <c r="T1265" t="s">
        <v>8866</v>
      </c>
      <c r="U1265" t="s">
        <v>9806</v>
      </c>
      <c r="V1265" t="s">
        <v>9807</v>
      </c>
      <c r="Z1265">
        <v>110.24291399000001</v>
      </c>
      <c r="AA1265">
        <v>-6.9538259739999999</v>
      </c>
      <c r="AB1265" t="s">
        <v>8869</v>
      </c>
      <c r="AC1265" t="s">
        <v>216</v>
      </c>
      <c r="AL1265" t="s">
        <v>217</v>
      </c>
      <c r="AM1265" t="s">
        <v>9808</v>
      </c>
      <c r="AN1265" t="s">
        <v>6</v>
      </c>
      <c r="AO1265" t="s">
        <v>9753</v>
      </c>
      <c r="AR1265" t="s">
        <v>218</v>
      </c>
      <c r="AS1265" t="s">
        <v>219</v>
      </c>
      <c r="AT1265" t="s">
        <v>230</v>
      </c>
      <c r="AU1265">
        <v>20261019</v>
      </c>
      <c r="AV1265" t="s">
        <v>221</v>
      </c>
      <c r="AW1265" t="s">
        <v>541</v>
      </c>
      <c r="AX1265" t="s">
        <v>222</v>
      </c>
      <c r="BA1265" s="57">
        <v>46314.291666666664</v>
      </c>
      <c r="BB1265" t="s">
        <v>9808</v>
      </c>
      <c r="BC1265">
        <v>2026</v>
      </c>
      <c r="BD1265">
        <v>10</v>
      </c>
      <c r="BE1265">
        <v>19</v>
      </c>
      <c r="BF1265" s="6">
        <f t="shared" si="57"/>
        <v>46314</v>
      </c>
      <c r="BG1265">
        <f t="shared" si="58"/>
        <v>-0.29166666666424135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1002621931</v>
      </c>
      <c r="C1266">
        <v>3</v>
      </c>
      <c r="D1266" t="s">
        <v>49</v>
      </c>
      <c r="E1266">
        <v>4</v>
      </c>
      <c r="F1266" t="s">
        <v>244</v>
      </c>
      <c r="G1266" t="s">
        <v>846</v>
      </c>
      <c r="H1266" t="s">
        <v>855</v>
      </c>
      <c r="I1266" t="s">
        <v>212</v>
      </c>
      <c r="J1266" t="s">
        <v>213</v>
      </c>
      <c r="K1266" t="s">
        <v>149</v>
      </c>
      <c r="L1266" t="s">
        <v>214</v>
      </c>
      <c r="M1266" t="s">
        <v>1918</v>
      </c>
      <c r="N1266" t="s">
        <v>215</v>
      </c>
      <c r="O1266" s="57">
        <v>46300.43309027778</v>
      </c>
      <c r="P1266" s="57">
        <v>46304.42224537037</v>
      </c>
      <c r="Q1266">
        <v>69404139</v>
      </c>
      <c r="S1266">
        <v>146457106689</v>
      </c>
      <c r="T1266" t="s">
        <v>2858</v>
      </c>
      <c r="U1266" t="s">
        <v>2859</v>
      </c>
      <c r="V1266" t="s">
        <v>2860</v>
      </c>
      <c r="Z1266">
        <v>110.251098163425</v>
      </c>
      <c r="AA1266">
        <v>-6.9391670447070997</v>
      </c>
      <c r="AB1266" t="s">
        <v>2861</v>
      </c>
      <c r="AC1266" t="s">
        <v>216</v>
      </c>
      <c r="AL1266" t="s">
        <v>217</v>
      </c>
      <c r="AM1266" t="s">
        <v>2862</v>
      </c>
      <c r="AN1266" t="s">
        <v>6</v>
      </c>
      <c r="AO1266" s="57">
        <v>46152.444537037038</v>
      </c>
      <c r="AP1266" s="57">
        <v>46301.333333333336</v>
      </c>
      <c r="AQ1266" t="s">
        <v>838</v>
      </c>
      <c r="AR1266" t="s">
        <v>12</v>
      </c>
      <c r="AS1266" t="s">
        <v>219</v>
      </c>
      <c r="AT1266" t="s">
        <v>230</v>
      </c>
      <c r="AV1266" t="s">
        <v>1626</v>
      </c>
      <c r="AW1266" t="s">
        <v>877</v>
      </c>
      <c r="AX1266" t="s">
        <v>222</v>
      </c>
      <c r="BA1266" s="57">
        <v>46301.333333333336</v>
      </c>
      <c r="BB1266" t="s">
        <v>2862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:61">
      <c r="A1267">
        <v>1266</v>
      </c>
      <c r="B1267">
        <v>1002622261</v>
      </c>
      <c r="C1267">
        <v>3</v>
      </c>
      <c r="D1267" t="s">
        <v>49</v>
      </c>
      <c r="E1267">
        <v>4</v>
      </c>
      <c r="F1267" t="s">
        <v>244</v>
      </c>
      <c r="G1267" t="s">
        <v>846</v>
      </c>
      <c r="H1267" t="s">
        <v>2863</v>
      </c>
      <c r="I1267" t="s">
        <v>212</v>
      </c>
      <c r="J1267" t="s">
        <v>213</v>
      </c>
      <c r="K1267" t="s">
        <v>149</v>
      </c>
      <c r="M1267" t="s">
        <v>1400</v>
      </c>
      <c r="N1267" t="s">
        <v>215</v>
      </c>
      <c r="O1267" s="57">
        <v>46300.510023148148</v>
      </c>
      <c r="P1267" s="57">
        <v>46304.419803240744</v>
      </c>
      <c r="Q1267">
        <v>69404269</v>
      </c>
      <c r="R1267">
        <v>2946101008</v>
      </c>
      <c r="S1267">
        <v>141409102969</v>
      </c>
      <c r="T1267" t="s">
        <v>2864</v>
      </c>
      <c r="U1267" t="s">
        <v>2865</v>
      </c>
      <c r="V1267" t="s">
        <v>2866</v>
      </c>
      <c r="Z1267">
        <v>106.83678445751499</v>
      </c>
      <c r="AA1267">
        <v>-6.1797378100600699</v>
      </c>
      <c r="AB1267" t="s">
        <v>2867</v>
      </c>
      <c r="AC1267" t="s">
        <v>225</v>
      </c>
      <c r="AL1267" t="s">
        <v>217</v>
      </c>
      <c r="AM1267" t="s">
        <v>2868</v>
      </c>
      <c r="AN1267" t="s">
        <v>6</v>
      </c>
      <c r="AO1267" s="57">
        <v>46152.517627314817</v>
      </c>
      <c r="AP1267" s="57">
        <v>46301.458333333336</v>
      </c>
      <c r="AQ1267" t="s">
        <v>841</v>
      </c>
      <c r="AR1267" t="s">
        <v>14</v>
      </c>
      <c r="AS1267" t="s">
        <v>219</v>
      </c>
      <c r="AT1267" t="s">
        <v>220</v>
      </c>
      <c r="AV1267" t="s">
        <v>4631</v>
      </c>
      <c r="AW1267" t="s">
        <v>2869</v>
      </c>
      <c r="AX1267" t="s">
        <v>222</v>
      </c>
      <c r="BA1267" s="57">
        <v>46301.458333333336</v>
      </c>
      <c r="BB1267" t="s">
        <v>2868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1002628323</v>
      </c>
      <c r="C1268">
        <v>3</v>
      </c>
      <c r="D1268" t="s">
        <v>49</v>
      </c>
      <c r="E1268">
        <v>4</v>
      </c>
      <c r="F1268" t="s">
        <v>244</v>
      </c>
      <c r="G1268" t="s">
        <v>846</v>
      </c>
      <c r="H1268" t="s">
        <v>2863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46303.688692129632</v>
      </c>
      <c r="P1268" s="57">
        <v>46304.777824074074</v>
      </c>
      <c r="Q1268">
        <v>69406764</v>
      </c>
      <c r="S1268">
        <v>141409101675</v>
      </c>
      <c r="T1268" t="s">
        <v>4632</v>
      </c>
      <c r="U1268" t="s">
        <v>4633</v>
      </c>
      <c r="V1268" t="s">
        <v>4634</v>
      </c>
      <c r="Z1268">
        <v>110.041722550953</v>
      </c>
      <c r="AA1268">
        <v>-7.0508623858374797</v>
      </c>
      <c r="AB1268" t="s">
        <v>4635</v>
      </c>
      <c r="AC1268" t="s">
        <v>235</v>
      </c>
      <c r="AL1268" t="s">
        <v>217</v>
      </c>
      <c r="AM1268" t="s">
        <v>4636</v>
      </c>
      <c r="AN1268" t="s">
        <v>6</v>
      </c>
      <c r="AO1268" s="57">
        <v>46244.694594907407</v>
      </c>
      <c r="AP1268" s="57">
        <v>46304.625</v>
      </c>
      <c r="AR1268" t="s">
        <v>218</v>
      </c>
      <c r="AS1268" t="s">
        <v>219</v>
      </c>
      <c r="AT1268" t="s">
        <v>230</v>
      </c>
      <c r="AU1268">
        <v>20261009</v>
      </c>
      <c r="AV1268" t="s">
        <v>221</v>
      </c>
      <c r="AW1268" t="s">
        <v>881</v>
      </c>
      <c r="AX1268" t="s">
        <v>222</v>
      </c>
      <c r="BA1268" s="57">
        <v>46304.625</v>
      </c>
      <c r="BB1268" t="s">
        <v>4636</v>
      </c>
      <c r="BC1268">
        <v>2026</v>
      </c>
      <c r="BD1268">
        <v>10</v>
      </c>
      <c r="BE1268">
        <v>9</v>
      </c>
      <c r="BF1268" s="6">
        <f t="shared" si="57"/>
        <v>46304</v>
      </c>
      <c r="BG1268">
        <f t="shared" si="58"/>
        <v>-0.625</v>
      </c>
      <c r="BH1268" t="str">
        <f t="shared" si="59"/>
        <v>COMPLY</v>
      </c>
      <c r="BI1268" t="e">
        <f>VLOOKUP(H1268,Sheet2!$A$1:$B$270,2,FALSE)</f>
        <v>#N/A</v>
      </c>
    </row>
    <row r="1269" spans="1:61">
      <c r="A1269">
        <v>1268</v>
      </c>
      <c r="B1269">
        <v>1002629067</v>
      </c>
      <c r="C1269">
        <v>3</v>
      </c>
      <c r="D1269" t="s">
        <v>49</v>
      </c>
      <c r="E1269">
        <v>4</v>
      </c>
      <c r="F1269" t="s">
        <v>244</v>
      </c>
      <c r="G1269" t="s">
        <v>846</v>
      </c>
      <c r="H1269" t="s">
        <v>2863</v>
      </c>
      <c r="I1269" t="s">
        <v>212</v>
      </c>
      <c r="J1269" t="s">
        <v>213</v>
      </c>
      <c r="K1269" t="s">
        <v>149</v>
      </c>
      <c r="M1269" t="s">
        <v>76</v>
      </c>
      <c r="N1269" t="s">
        <v>215</v>
      </c>
      <c r="O1269" s="57">
        <v>46304.419803240744</v>
      </c>
      <c r="P1269" s="57">
        <v>46304.550092592595</v>
      </c>
      <c r="Q1269">
        <v>69404269</v>
      </c>
      <c r="R1269">
        <v>2946101017</v>
      </c>
      <c r="S1269">
        <v>141409101677</v>
      </c>
      <c r="T1269" t="s">
        <v>2864</v>
      </c>
      <c r="U1269" t="s">
        <v>5438</v>
      </c>
      <c r="V1269" t="s">
        <v>5439</v>
      </c>
      <c r="Z1269">
        <v>110.031437556127</v>
      </c>
      <c r="AA1269">
        <v>-7.0576401261716004</v>
      </c>
      <c r="AB1269" t="s">
        <v>2867</v>
      </c>
      <c r="AC1269" t="s">
        <v>225</v>
      </c>
      <c r="AL1269" t="s">
        <v>217</v>
      </c>
      <c r="AM1269" t="s">
        <v>5440</v>
      </c>
      <c r="AN1269" t="s">
        <v>6</v>
      </c>
      <c r="AO1269" s="57">
        <v>46275.423946759256</v>
      </c>
      <c r="AR1269" t="s">
        <v>218</v>
      </c>
      <c r="AS1269" t="s">
        <v>219</v>
      </c>
      <c r="AT1269" t="s">
        <v>220</v>
      </c>
      <c r="AU1269">
        <v>20261009</v>
      </c>
      <c r="AV1269" t="s">
        <v>221</v>
      </c>
      <c r="AW1269" t="s">
        <v>5441</v>
      </c>
      <c r="AX1269" t="s">
        <v>222</v>
      </c>
      <c r="BA1269" s="57">
        <v>46304.291666666664</v>
      </c>
      <c r="BB1269" t="s">
        <v>5440</v>
      </c>
      <c r="BC1269">
        <v>2026</v>
      </c>
      <c r="BD1269">
        <v>10</v>
      </c>
      <c r="BE1269">
        <v>9</v>
      </c>
      <c r="BF1269" s="6">
        <f t="shared" si="57"/>
        <v>46304</v>
      </c>
      <c r="BG1269">
        <f t="shared" si="58"/>
        <v>-0.29166666666424135</v>
      </c>
      <c r="BH1269" t="str">
        <f t="shared" si="59"/>
        <v>COMPLY</v>
      </c>
      <c r="BI1269" t="e">
        <f>VLOOKUP(H1269,Sheet2!$A$1:$B$270,2,FALSE)</f>
        <v>#N/A</v>
      </c>
    </row>
    <row r="1270" spans="1:61">
      <c r="A1270">
        <v>1269</v>
      </c>
      <c r="B1270">
        <v>1002631084</v>
      </c>
      <c r="C1270">
        <v>3</v>
      </c>
      <c r="D1270" t="s">
        <v>49</v>
      </c>
      <c r="E1270">
        <v>4</v>
      </c>
      <c r="F1270" t="s">
        <v>244</v>
      </c>
      <c r="G1270" t="s">
        <v>846</v>
      </c>
      <c r="H1270" t="s">
        <v>2863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46305.674016203702</v>
      </c>
      <c r="P1270" s="57">
        <v>46306.657256944447</v>
      </c>
      <c r="Q1270">
        <v>69407998</v>
      </c>
      <c r="S1270">
        <v>141409103089</v>
      </c>
      <c r="T1270" t="s">
        <v>5442</v>
      </c>
      <c r="U1270" t="s">
        <v>5443</v>
      </c>
      <c r="V1270" t="s">
        <v>5444</v>
      </c>
      <c r="Z1270">
        <v>110.07679845234</v>
      </c>
      <c r="AA1270">
        <v>-7.1056881362558997</v>
      </c>
      <c r="AB1270" t="s">
        <v>5445</v>
      </c>
      <c r="AC1270" t="s">
        <v>235</v>
      </c>
      <c r="AL1270" t="s">
        <v>217</v>
      </c>
      <c r="AM1270" t="s">
        <v>5446</v>
      </c>
      <c r="AN1270" t="s">
        <v>6</v>
      </c>
      <c r="AO1270" s="57">
        <v>46305.684120370373</v>
      </c>
      <c r="AP1270" s="57">
        <v>46306.625</v>
      </c>
      <c r="AR1270" t="s">
        <v>218</v>
      </c>
      <c r="AS1270" t="s">
        <v>219</v>
      </c>
      <c r="AT1270" t="s">
        <v>230</v>
      </c>
      <c r="AU1270">
        <v>20261011</v>
      </c>
      <c r="AV1270" t="s">
        <v>221</v>
      </c>
      <c r="AW1270" t="s">
        <v>923</v>
      </c>
      <c r="AX1270" t="s">
        <v>222</v>
      </c>
      <c r="BA1270" s="57">
        <v>46306.625</v>
      </c>
      <c r="BB1270" t="s">
        <v>5446</v>
      </c>
      <c r="BC1270">
        <v>2026</v>
      </c>
      <c r="BD1270">
        <v>10</v>
      </c>
      <c r="BE1270">
        <v>11</v>
      </c>
      <c r="BF1270" s="6">
        <f t="shared" si="57"/>
        <v>46306</v>
      </c>
      <c r="BG1270">
        <f t="shared" si="58"/>
        <v>-0.625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1002641286</v>
      </c>
      <c r="C1271">
        <v>3</v>
      </c>
      <c r="D1271" t="s">
        <v>49</v>
      </c>
      <c r="E1271">
        <v>4</v>
      </c>
      <c r="F1271" t="s">
        <v>244</v>
      </c>
      <c r="G1271" t="s">
        <v>846</v>
      </c>
      <c r="H1271" t="s">
        <v>2863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46312.492824074077</v>
      </c>
      <c r="P1271" s="57">
        <v>46313.780833333331</v>
      </c>
      <c r="Q1271">
        <v>69412003</v>
      </c>
      <c r="S1271">
        <v>141409101817</v>
      </c>
      <c r="T1271" t="s">
        <v>8874</v>
      </c>
      <c r="U1271" t="s">
        <v>8875</v>
      </c>
      <c r="V1271" t="s">
        <v>8876</v>
      </c>
      <c r="Z1271">
        <v>109.99148</v>
      </c>
      <c r="AA1271">
        <v>-7.0553600000000003</v>
      </c>
      <c r="AB1271" t="s">
        <v>8877</v>
      </c>
      <c r="AC1271" t="s">
        <v>235</v>
      </c>
      <c r="AL1271" t="s">
        <v>217</v>
      </c>
      <c r="AM1271" t="s">
        <v>8878</v>
      </c>
      <c r="AN1271" t="s">
        <v>6</v>
      </c>
      <c r="AO1271" t="s">
        <v>8585</v>
      </c>
      <c r="AP1271" s="57">
        <v>46313.333333333336</v>
      </c>
      <c r="AR1271" t="s">
        <v>218</v>
      </c>
      <c r="AS1271" t="s">
        <v>219</v>
      </c>
      <c r="AT1271" t="s">
        <v>230</v>
      </c>
      <c r="AU1271">
        <v>20261018</v>
      </c>
      <c r="AV1271" t="s">
        <v>221</v>
      </c>
      <c r="AW1271" t="s">
        <v>878</v>
      </c>
      <c r="AX1271" t="s">
        <v>222</v>
      </c>
      <c r="BA1271" s="57">
        <v>46313.333333333336</v>
      </c>
      <c r="BB1271" t="s">
        <v>8878</v>
      </c>
      <c r="BC1271">
        <v>2026</v>
      </c>
      <c r="BD1271">
        <v>10</v>
      </c>
      <c r="BE1271">
        <v>18</v>
      </c>
      <c r="BF1271" s="6">
        <f t="shared" si="57"/>
        <v>46313</v>
      </c>
      <c r="BG1271">
        <f t="shared" si="58"/>
        <v>-0.33333333333575865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1002643116</v>
      </c>
      <c r="C1272">
        <v>3</v>
      </c>
      <c r="D1272" t="s">
        <v>49</v>
      </c>
      <c r="E1272">
        <v>4</v>
      </c>
      <c r="F1272" t="s">
        <v>244</v>
      </c>
      <c r="G1272" t="s">
        <v>846</v>
      </c>
      <c r="H1272" t="s">
        <v>2863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46314.549016203702</v>
      </c>
      <c r="P1272" s="57">
        <v>46315.605115740742</v>
      </c>
      <c r="Q1272">
        <v>69412927</v>
      </c>
      <c r="S1272">
        <v>141409101252</v>
      </c>
      <c r="T1272" t="s">
        <v>9814</v>
      </c>
      <c r="U1272" t="s">
        <v>9815</v>
      </c>
      <c r="V1272" t="s">
        <v>9816</v>
      </c>
      <c r="Z1272">
        <v>109.986887</v>
      </c>
      <c r="AA1272">
        <v>-7.0668499999999996</v>
      </c>
      <c r="AB1272" t="s">
        <v>9817</v>
      </c>
      <c r="AC1272" t="s">
        <v>235</v>
      </c>
      <c r="AL1272" t="s">
        <v>217</v>
      </c>
      <c r="AM1272" t="s">
        <v>9818</v>
      </c>
      <c r="AN1272" t="s">
        <v>6</v>
      </c>
      <c r="AO1272" t="s">
        <v>9753</v>
      </c>
      <c r="AP1272" s="57">
        <v>46315.458333333336</v>
      </c>
      <c r="AR1272" t="s">
        <v>218</v>
      </c>
      <c r="AS1272" t="s">
        <v>219</v>
      </c>
      <c r="AT1272" t="s">
        <v>230</v>
      </c>
      <c r="AU1272">
        <v>20261020</v>
      </c>
      <c r="AV1272" t="s">
        <v>221</v>
      </c>
      <c r="AW1272" t="s">
        <v>883</v>
      </c>
      <c r="AX1272" t="s">
        <v>222</v>
      </c>
      <c r="BA1272" s="57">
        <v>46315.458333333336</v>
      </c>
      <c r="BB1272" t="s">
        <v>9818</v>
      </c>
      <c r="BC1272">
        <v>2026</v>
      </c>
      <c r="BD1272">
        <v>10</v>
      </c>
      <c r="BE1272">
        <v>20</v>
      </c>
      <c r="BF1272" s="6">
        <f t="shared" si="57"/>
        <v>46315</v>
      </c>
      <c r="BG1272">
        <f t="shared" si="58"/>
        <v>-0.45833333333575865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1002627503</v>
      </c>
      <c r="C1273">
        <v>3</v>
      </c>
      <c r="D1273" t="s">
        <v>49</v>
      </c>
      <c r="E1273">
        <v>4</v>
      </c>
      <c r="F1273" t="s">
        <v>244</v>
      </c>
      <c r="G1273" t="s">
        <v>846</v>
      </c>
      <c r="H1273" t="s">
        <v>4637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46303.466192129628</v>
      </c>
      <c r="P1273" s="57">
        <v>46304.392430555556</v>
      </c>
      <c r="Q1273">
        <v>69406398</v>
      </c>
      <c r="S1273">
        <v>143407106757</v>
      </c>
      <c r="T1273" t="s">
        <v>4638</v>
      </c>
      <c r="U1273" t="s">
        <v>4639</v>
      </c>
      <c r="V1273" t="s">
        <v>4640</v>
      </c>
      <c r="Z1273">
        <v>110.013632</v>
      </c>
      <c r="AA1273">
        <v>-6.9704920000000001</v>
      </c>
      <c r="AB1273" t="s">
        <v>4641</v>
      </c>
      <c r="AC1273" t="s">
        <v>235</v>
      </c>
      <c r="AL1273" t="s">
        <v>217</v>
      </c>
      <c r="AM1273" t="s">
        <v>4642</v>
      </c>
      <c r="AN1273" t="s">
        <v>6</v>
      </c>
      <c r="AO1273" s="57">
        <v>46244.476064814815</v>
      </c>
      <c r="AP1273" s="57">
        <v>46304.333333333336</v>
      </c>
      <c r="AR1273" t="s">
        <v>218</v>
      </c>
      <c r="AS1273" t="s">
        <v>4643</v>
      </c>
      <c r="AT1273" t="s">
        <v>230</v>
      </c>
      <c r="AU1273">
        <v>20261009</v>
      </c>
      <c r="AV1273" t="s">
        <v>221</v>
      </c>
      <c r="AW1273" t="s">
        <v>2231</v>
      </c>
      <c r="AX1273" t="s">
        <v>222</v>
      </c>
      <c r="BA1273" s="57">
        <v>46304.333333333336</v>
      </c>
      <c r="BB1273" t="s">
        <v>4642</v>
      </c>
      <c r="BC1273">
        <v>2026</v>
      </c>
      <c r="BD1273">
        <v>10</v>
      </c>
      <c r="BE1273">
        <v>9</v>
      </c>
      <c r="BF1273" s="6">
        <f t="shared" si="57"/>
        <v>46304</v>
      </c>
      <c r="BG1273">
        <f t="shared" si="58"/>
        <v>-0.33333333333575865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1002631099</v>
      </c>
      <c r="C1274">
        <v>3</v>
      </c>
      <c r="D1274" t="s">
        <v>49</v>
      </c>
      <c r="E1274">
        <v>4</v>
      </c>
      <c r="F1274" t="s">
        <v>244</v>
      </c>
      <c r="G1274" t="s">
        <v>846</v>
      </c>
      <c r="H1274" t="s">
        <v>4637</v>
      </c>
      <c r="I1274" t="s">
        <v>212</v>
      </c>
      <c r="J1274" t="s">
        <v>213</v>
      </c>
      <c r="K1274" t="s">
        <v>149</v>
      </c>
      <c r="L1274" t="s">
        <v>214</v>
      </c>
      <c r="M1274" t="s">
        <v>76</v>
      </c>
      <c r="N1274" t="s">
        <v>215</v>
      </c>
      <c r="O1274" s="57">
        <v>46305.684432870374</v>
      </c>
      <c r="P1274" s="57">
        <v>46307.58320601852</v>
      </c>
      <c r="Q1274">
        <v>69408004</v>
      </c>
      <c r="S1274">
        <v>143407106763</v>
      </c>
      <c r="T1274" t="s">
        <v>5447</v>
      </c>
      <c r="U1274" t="s">
        <v>5448</v>
      </c>
      <c r="V1274" t="s">
        <v>5449</v>
      </c>
      <c r="Z1274">
        <v>110.08731</v>
      </c>
      <c r="AA1274">
        <v>-6.9696759999999998</v>
      </c>
      <c r="AB1274" t="s">
        <v>5450</v>
      </c>
      <c r="AC1274" t="s">
        <v>235</v>
      </c>
      <c r="AL1274" t="s">
        <v>217</v>
      </c>
      <c r="AM1274" t="s">
        <v>5451</v>
      </c>
      <c r="AN1274" t="s">
        <v>6</v>
      </c>
      <c r="AO1274" s="57">
        <v>46305.694502314815</v>
      </c>
      <c r="AP1274" s="57">
        <v>46307.333333333336</v>
      </c>
      <c r="AR1274" t="s">
        <v>218</v>
      </c>
      <c r="AS1274" t="s">
        <v>4643</v>
      </c>
      <c r="AT1274" t="s">
        <v>230</v>
      </c>
      <c r="AU1274">
        <v>20261012</v>
      </c>
      <c r="AV1274" t="s">
        <v>221</v>
      </c>
      <c r="AW1274" t="s">
        <v>880</v>
      </c>
      <c r="AX1274" t="s">
        <v>222</v>
      </c>
      <c r="BA1274" s="57">
        <v>46307.333333333336</v>
      </c>
      <c r="BB1274" t="s">
        <v>5451</v>
      </c>
      <c r="BC1274">
        <v>2026</v>
      </c>
      <c r="BD1274">
        <v>10</v>
      </c>
      <c r="BE1274">
        <v>12</v>
      </c>
      <c r="BF1274" s="6">
        <f t="shared" si="57"/>
        <v>46307</v>
      </c>
      <c r="BG1274">
        <f t="shared" si="58"/>
        <v>-0.33333333333575865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1002630991</v>
      </c>
      <c r="C1275">
        <v>3</v>
      </c>
      <c r="D1275" t="s">
        <v>49</v>
      </c>
      <c r="E1275">
        <v>4</v>
      </c>
      <c r="F1275" t="s">
        <v>244</v>
      </c>
      <c r="G1275" t="s">
        <v>846</v>
      </c>
      <c r="H1275" t="s">
        <v>4637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46305.601157407407</v>
      </c>
      <c r="P1275" s="57">
        <v>46307.495034722226</v>
      </c>
      <c r="Q1275">
        <v>69407942</v>
      </c>
      <c r="S1275">
        <v>143407106762</v>
      </c>
      <c r="T1275" t="s">
        <v>5452</v>
      </c>
      <c r="U1275" t="s">
        <v>5453</v>
      </c>
      <c r="V1275" t="s">
        <v>5454</v>
      </c>
      <c r="Z1275">
        <v>110.05197699999999</v>
      </c>
      <c r="AA1275">
        <v>-6.9412969999999996</v>
      </c>
      <c r="AB1275" t="s">
        <v>5455</v>
      </c>
      <c r="AC1275" t="s">
        <v>235</v>
      </c>
      <c r="AL1275" t="s">
        <v>217</v>
      </c>
      <c r="AM1275" t="s">
        <v>5456</v>
      </c>
      <c r="AN1275" t="s">
        <v>6</v>
      </c>
      <c r="AO1275" s="57">
        <v>46305.611168981479</v>
      </c>
      <c r="AP1275" s="57">
        <v>46307.333333333336</v>
      </c>
      <c r="AR1275" t="s">
        <v>218</v>
      </c>
      <c r="AS1275" t="s">
        <v>4643</v>
      </c>
      <c r="AT1275" t="s">
        <v>230</v>
      </c>
      <c r="AU1275">
        <v>20261012</v>
      </c>
      <c r="AV1275" t="s">
        <v>221</v>
      </c>
      <c r="AW1275" t="s">
        <v>880</v>
      </c>
      <c r="AX1275" t="s">
        <v>222</v>
      </c>
      <c r="BA1275" s="57">
        <v>46307.333333333336</v>
      </c>
      <c r="BB1275" t="s">
        <v>5456</v>
      </c>
      <c r="BC1275">
        <v>2026</v>
      </c>
      <c r="BD1275">
        <v>10</v>
      </c>
      <c r="BE1275">
        <v>12</v>
      </c>
      <c r="BF1275" s="6">
        <f t="shared" si="57"/>
        <v>46307</v>
      </c>
      <c r="BG1275">
        <f t="shared" si="58"/>
        <v>-0.33333333333575865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1002636454</v>
      </c>
      <c r="C1276">
        <v>3</v>
      </c>
      <c r="D1276" t="s">
        <v>49</v>
      </c>
      <c r="E1276">
        <v>4</v>
      </c>
      <c r="F1276" t="s">
        <v>244</v>
      </c>
      <c r="G1276" t="s">
        <v>846</v>
      </c>
      <c r="H1276" t="s">
        <v>4637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46309.46366898148</v>
      </c>
      <c r="P1276" s="57">
        <v>46309.694305555553</v>
      </c>
      <c r="Q1276">
        <v>69409989</v>
      </c>
      <c r="S1276">
        <v>143407106770</v>
      </c>
      <c r="T1276" t="s">
        <v>835</v>
      </c>
      <c r="U1276" t="s">
        <v>7115</v>
      </c>
      <c r="V1276" t="s">
        <v>7116</v>
      </c>
      <c r="Z1276">
        <v>110.0751454</v>
      </c>
      <c r="AA1276">
        <v>-6.9848949999999999</v>
      </c>
      <c r="AB1276" t="s">
        <v>7117</v>
      </c>
      <c r="AC1276" t="s">
        <v>235</v>
      </c>
      <c r="AL1276" t="s">
        <v>217</v>
      </c>
      <c r="AM1276" t="s">
        <v>6959</v>
      </c>
      <c r="AN1276" t="s">
        <v>6</v>
      </c>
      <c r="AO1276" t="s">
        <v>7118</v>
      </c>
      <c r="AP1276" s="57">
        <v>46310.333333333336</v>
      </c>
      <c r="AR1276" t="s">
        <v>218</v>
      </c>
      <c r="AS1276" t="s">
        <v>4643</v>
      </c>
      <c r="AT1276" t="s">
        <v>230</v>
      </c>
      <c r="AU1276">
        <v>20261014</v>
      </c>
      <c r="AV1276" t="s">
        <v>221</v>
      </c>
      <c r="AW1276" t="s">
        <v>876</v>
      </c>
      <c r="AX1276" t="s">
        <v>222</v>
      </c>
      <c r="BA1276" s="57">
        <v>46310.333333333336</v>
      </c>
      <c r="BB1276" t="s">
        <v>6959</v>
      </c>
      <c r="BC1276">
        <v>2026</v>
      </c>
      <c r="BD1276">
        <v>10</v>
      </c>
      <c r="BE1276">
        <v>14</v>
      </c>
      <c r="BF1276" s="6">
        <f t="shared" si="57"/>
        <v>46309</v>
      </c>
      <c r="BG1276">
        <f t="shared" si="58"/>
        <v>-1.3333333333357587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1002636846</v>
      </c>
      <c r="C1277">
        <v>3</v>
      </c>
      <c r="D1277" t="s">
        <v>49</v>
      </c>
      <c r="E1277">
        <v>4</v>
      </c>
      <c r="F1277" t="s">
        <v>244</v>
      </c>
      <c r="G1277" t="s">
        <v>846</v>
      </c>
      <c r="H1277" t="s">
        <v>4637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46309.576782407406</v>
      </c>
      <c r="P1277" s="57">
        <v>46309.853692129633</v>
      </c>
      <c r="Q1277">
        <v>69410180</v>
      </c>
      <c r="S1277">
        <v>143407106768</v>
      </c>
      <c r="T1277" t="s">
        <v>7119</v>
      </c>
      <c r="U1277" t="s">
        <v>7120</v>
      </c>
      <c r="V1277" t="s">
        <v>7121</v>
      </c>
      <c r="Z1277">
        <v>110.0340009</v>
      </c>
      <c r="AA1277">
        <v>-6.9743173000000001</v>
      </c>
      <c r="AB1277" t="s">
        <v>7122</v>
      </c>
      <c r="AC1277" t="s">
        <v>235</v>
      </c>
      <c r="AL1277" t="s">
        <v>217</v>
      </c>
      <c r="AM1277" t="s">
        <v>7123</v>
      </c>
      <c r="AN1277" t="s">
        <v>6</v>
      </c>
      <c r="AO1277" t="s">
        <v>7124</v>
      </c>
      <c r="AP1277" s="57">
        <v>46310.458333333336</v>
      </c>
      <c r="AR1277" t="s">
        <v>218</v>
      </c>
      <c r="AS1277" t="s">
        <v>4643</v>
      </c>
      <c r="AT1277" t="s">
        <v>230</v>
      </c>
      <c r="AU1277">
        <v>20261014</v>
      </c>
      <c r="AV1277" t="s">
        <v>221</v>
      </c>
      <c r="AW1277" t="s">
        <v>886</v>
      </c>
      <c r="AX1277" t="s">
        <v>222</v>
      </c>
      <c r="BA1277" s="57">
        <v>46310.458333333336</v>
      </c>
      <c r="BB1277" t="s">
        <v>7123</v>
      </c>
      <c r="BC1277">
        <v>2026</v>
      </c>
      <c r="BD1277">
        <v>10</v>
      </c>
      <c r="BE1277">
        <v>14</v>
      </c>
      <c r="BF1277" s="6">
        <f t="shared" si="57"/>
        <v>46309</v>
      </c>
      <c r="BG1277">
        <f t="shared" si="58"/>
        <v>-1.4583333333357587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1002644182</v>
      </c>
      <c r="C1278">
        <v>3</v>
      </c>
      <c r="D1278" t="s">
        <v>49</v>
      </c>
      <c r="E1278">
        <v>4</v>
      </c>
      <c r="F1278" t="s">
        <v>244</v>
      </c>
      <c r="G1278" t="s">
        <v>846</v>
      </c>
      <c r="H1278" t="s">
        <v>4637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46314.715740740743</v>
      </c>
      <c r="P1278" s="57">
        <v>46315.597430555557</v>
      </c>
      <c r="Q1278">
        <v>69413254</v>
      </c>
      <c r="S1278">
        <v>143407106782</v>
      </c>
      <c r="T1278" t="s">
        <v>9819</v>
      </c>
      <c r="U1278" t="s">
        <v>9820</v>
      </c>
      <c r="V1278" t="s">
        <v>9821</v>
      </c>
      <c r="Z1278">
        <v>110.07428299999999</v>
      </c>
      <c r="AA1278">
        <v>-6.9728669999999999</v>
      </c>
      <c r="AB1278" t="s">
        <v>9822</v>
      </c>
      <c r="AC1278" t="s">
        <v>235</v>
      </c>
      <c r="AL1278" t="s">
        <v>217</v>
      </c>
      <c r="AM1278" t="s">
        <v>9823</v>
      </c>
      <c r="AN1278" t="s">
        <v>6</v>
      </c>
      <c r="AO1278" t="s">
        <v>9426</v>
      </c>
      <c r="AP1278" s="57">
        <v>46315.625</v>
      </c>
      <c r="AR1278" t="s">
        <v>218</v>
      </c>
      <c r="AS1278" t="s">
        <v>4643</v>
      </c>
      <c r="AT1278" t="s">
        <v>230</v>
      </c>
      <c r="AU1278">
        <v>20261020</v>
      </c>
      <c r="AV1278" t="s">
        <v>221</v>
      </c>
      <c r="AW1278" t="s">
        <v>236</v>
      </c>
      <c r="AX1278" t="s">
        <v>222</v>
      </c>
      <c r="BA1278" s="57">
        <v>46315.625</v>
      </c>
      <c r="BB1278" t="s">
        <v>9823</v>
      </c>
      <c r="BC1278">
        <v>2026</v>
      </c>
      <c r="BD1278">
        <v>10</v>
      </c>
      <c r="BE1278">
        <v>20</v>
      </c>
      <c r="BF1278" s="6">
        <f t="shared" si="57"/>
        <v>46315</v>
      </c>
      <c r="BG1278">
        <f t="shared" si="58"/>
        <v>-0.625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1002646216</v>
      </c>
      <c r="C1279">
        <v>3</v>
      </c>
      <c r="D1279" t="s">
        <v>49</v>
      </c>
      <c r="E1279">
        <v>4</v>
      </c>
      <c r="F1279" t="s">
        <v>244</v>
      </c>
      <c r="G1279" t="s">
        <v>846</v>
      </c>
      <c r="H1279" t="s">
        <v>4637</v>
      </c>
      <c r="I1279" t="s">
        <v>212</v>
      </c>
      <c r="J1279" t="s">
        <v>213</v>
      </c>
      <c r="K1279" t="s">
        <v>149</v>
      </c>
      <c r="M1279" t="s">
        <v>238</v>
      </c>
      <c r="N1279" t="s">
        <v>563</v>
      </c>
      <c r="O1279" s="57">
        <v>46315.705578703702</v>
      </c>
      <c r="P1279" s="57">
        <v>46316.388912037037</v>
      </c>
      <c r="Q1279">
        <v>69383033</v>
      </c>
      <c r="S1279">
        <v>143407106783</v>
      </c>
      <c r="T1279" t="s">
        <v>1713</v>
      </c>
      <c r="U1279" t="s">
        <v>9820</v>
      </c>
      <c r="V1279" t="s">
        <v>10503</v>
      </c>
      <c r="Z1279">
        <v>110.07422750000001</v>
      </c>
      <c r="AA1279">
        <v>-6.9727804999999998</v>
      </c>
      <c r="AB1279" t="s">
        <v>10504</v>
      </c>
      <c r="AC1279" t="s">
        <v>284</v>
      </c>
      <c r="AL1279" t="s">
        <v>217</v>
      </c>
      <c r="AM1279" t="s">
        <v>10505</v>
      </c>
      <c r="AN1279" t="s">
        <v>6</v>
      </c>
      <c r="AO1279" t="s">
        <v>10286</v>
      </c>
      <c r="AP1279" s="57">
        <v>46317.333333333336</v>
      </c>
      <c r="AR1279" t="s">
        <v>239</v>
      </c>
      <c r="AS1279" t="s">
        <v>4643</v>
      </c>
      <c r="AT1279" t="s">
        <v>230</v>
      </c>
      <c r="AV1279" t="s">
        <v>238</v>
      </c>
      <c r="AW1279" t="s">
        <v>1718</v>
      </c>
      <c r="AX1279" t="s">
        <v>222</v>
      </c>
      <c r="BA1279" s="57">
        <v>46317.333333333336</v>
      </c>
      <c r="BB1279" t="s">
        <v>10505</v>
      </c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:61">
      <c r="A1280">
        <v>1279</v>
      </c>
      <c r="B1280">
        <v>1002627502</v>
      </c>
      <c r="C1280">
        <v>3</v>
      </c>
      <c r="D1280" t="s">
        <v>49</v>
      </c>
      <c r="E1280">
        <v>4</v>
      </c>
      <c r="F1280" t="s">
        <v>244</v>
      </c>
      <c r="G1280" t="s">
        <v>846</v>
      </c>
      <c r="H1280" t="s">
        <v>4637</v>
      </c>
      <c r="I1280" t="s">
        <v>212</v>
      </c>
      <c r="J1280" t="s">
        <v>213</v>
      </c>
      <c r="K1280" t="s">
        <v>149</v>
      </c>
      <c r="L1280" t="s">
        <v>214</v>
      </c>
      <c r="M1280" t="s">
        <v>1625</v>
      </c>
      <c r="N1280" t="s">
        <v>215</v>
      </c>
      <c r="O1280" s="57">
        <v>46303.464826388888</v>
      </c>
      <c r="P1280" s="57">
        <v>46307.657997685186</v>
      </c>
      <c r="Q1280">
        <v>69406398</v>
      </c>
      <c r="S1280">
        <v>143407106757</v>
      </c>
      <c r="T1280" t="s">
        <v>4638</v>
      </c>
      <c r="U1280" t="s">
        <v>4639</v>
      </c>
      <c r="V1280" t="s">
        <v>4640</v>
      </c>
      <c r="Z1280">
        <v>110.013632</v>
      </c>
      <c r="AA1280">
        <v>-6.9704920000000001</v>
      </c>
      <c r="AB1280" t="s">
        <v>4641</v>
      </c>
      <c r="AC1280" t="s">
        <v>235</v>
      </c>
      <c r="AL1280" t="s">
        <v>217</v>
      </c>
      <c r="AM1280" t="s">
        <v>4642</v>
      </c>
      <c r="AN1280" t="s">
        <v>6</v>
      </c>
      <c r="AO1280" s="57">
        <v>46244.476064814815</v>
      </c>
      <c r="AP1280" s="57">
        <v>46304.333333333336</v>
      </c>
      <c r="AR1280" t="s">
        <v>12</v>
      </c>
      <c r="AS1280" t="s">
        <v>4643</v>
      </c>
      <c r="AT1280" t="s">
        <v>230</v>
      </c>
      <c r="AV1280" t="s">
        <v>6259</v>
      </c>
      <c r="AW1280" t="s">
        <v>2231</v>
      </c>
      <c r="AX1280" t="s">
        <v>222</v>
      </c>
      <c r="BA1280" s="57">
        <v>46304.333333333336</v>
      </c>
      <c r="BB1280" t="s">
        <v>4642</v>
      </c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:61">
      <c r="A1281">
        <v>1280</v>
      </c>
      <c r="B1281">
        <v>1002627504</v>
      </c>
      <c r="C1281">
        <v>3</v>
      </c>
      <c r="D1281" t="s">
        <v>49</v>
      </c>
      <c r="E1281">
        <v>4</v>
      </c>
      <c r="F1281" t="s">
        <v>244</v>
      </c>
      <c r="G1281" t="s">
        <v>846</v>
      </c>
      <c r="H1281" t="s">
        <v>4637</v>
      </c>
      <c r="I1281" t="s">
        <v>212</v>
      </c>
      <c r="J1281" t="s">
        <v>213</v>
      </c>
      <c r="K1281" t="s">
        <v>149</v>
      </c>
      <c r="L1281" t="s">
        <v>214</v>
      </c>
      <c r="M1281" t="s">
        <v>1625</v>
      </c>
      <c r="N1281" t="s">
        <v>215</v>
      </c>
      <c r="O1281" s="57">
        <v>46303.467627314814</v>
      </c>
      <c r="P1281" s="57">
        <v>46307.657187500001</v>
      </c>
      <c r="Q1281">
        <v>69406398</v>
      </c>
      <c r="S1281">
        <v>143407106757</v>
      </c>
      <c r="T1281" t="s">
        <v>4638</v>
      </c>
      <c r="U1281" t="s">
        <v>4639</v>
      </c>
      <c r="V1281" t="s">
        <v>4640</v>
      </c>
      <c r="Z1281">
        <v>110.013632</v>
      </c>
      <c r="AA1281">
        <v>-6.9704920000000001</v>
      </c>
      <c r="AB1281" t="s">
        <v>4641</v>
      </c>
      <c r="AC1281" t="s">
        <v>235</v>
      </c>
      <c r="AL1281" t="s">
        <v>217</v>
      </c>
      <c r="AM1281" t="s">
        <v>4642</v>
      </c>
      <c r="AN1281" t="s">
        <v>6</v>
      </c>
      <c r="AO1281" s="57">
        <v>46244.476064814815</v>
      </c>
      <c r="AP1281" s="57">
        <v>46304.333333333336</v>
      </c>
      <c r="AR1281" t="s">
        <v>12</v>
      </c>
      <c r="AS1281" t="s">
        <v>4643</v>
      </c>
      <c r="AT1281" t="s">
        <v>230</v>
      </c>
      <c r="AV1281" t="s">
        <v>6259</v>
      </c>
      <c r="AW1281" t="s">
        <v>2231</v>
      </c>
      <c r="AX1281" t="s">
        <v>222</v>
      </c>
      <c r="BA1281" s="57">
        <v>46304.333333333336</v>
      </c>
      <c r="BB1281" t="s">
        <v>4642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:61">
      <c r="A1282">
        <v>1281</v>
      </c>
      <c r="B1282">
        <v>1002620154</v>
      </c>
      <c r="C1282">
        <v>3</v>
      </c>
      <c r="D1282" t="s">
        <v>49</v>
      </c>
      <c r="E1282">
        <v>4</v>
      </c>
      <c r="F1282" t="s">
        <v>244</v>
      </c>
      <c r="G1282" t="s">
        <v>245</v>
      </c>
      <c r="H1282" t="s">
        <v>2133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46297.628182870372</v>
      </c>
      <c r="P1282" s="57">
        <v>46298.605949074074</v>
      </c>
      <c r="Q1282">
        <v>69403222</v>
      </c>
      <c r="S1282">
        <v>142426805011</v>
      </c>
      <c r="T1282" t="s">
        <v>2134</v>
      </c>
      <c r="U1282" t="s">
        <v>2135</v>
      </c>
      <c r="V1282" t="s">
        <v>2136</v>
      </c>
      <c r="Z1282">
        <v>110.316096469759</v>
      </c>
      <c r="AA1282">
        <v>-7.0380275179498204</v>
      </c>
      <c r="AB1282" t="s">
        <v>2137</v>
      </c>
      <c r="AC1282" t="s">
        <v>216</v>
      </c>
      <c r="AL1282" t="s">
        <v>217</v>
      </c>
      <c r="AM1282" t="s">
        <v>1641</v>
      </c>
      <c r="AN1282" t="s">
        <v>6</v>
      </c>
      <c r="AO1282" s="57">
        <v>46063.652951388889</v>
      </c>
      <c r="AP1282" s="57">
        <v>46298.625</v>
      </c>
      <c r="AR1282" t="s">
        <v>218</v>
      </c>
      <c r="AS1282" t="s">
        <v>832</v>
      </c>
      <c r="AT1282" t="s">
        <v>230</v>
      </c>
      <c r="AU1282">
        <v>20261003</v>
      </c>
      <c r="AV1282" t="s">
        <v>221</v>
      </c>
      <c r="AW1282" t="s">
        <v>877</v>
      </c>
      <c r="AX1282" t="s">
        <v>222</v>
      </c>
      <c r="BA1282" s="57">
        <v>46298.625</v>
      </c>
      <c r="BB1282" t="s">
        <v>1641</v>
      </c>
      <c r="BC1282">
        <v>2026</v>
      </c>
      <c r="BD1282">
        <v>10</v>
      </c>
      <c r="BE1282">
        <v>3</v>
      </c>
      <c r="BF1282" s="6">
        <f t="shared" ref="BF1282:BF1345" si="60">DATE(BC1282,BD1282,BE1282)</f>
        <v>46298</v>
      </c>
      <c r="BG1282">
        <f t="shared" ref="BG1282:BG1345" si="61">BF1282-BA1282</f>
        <v>-0.625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1002631308</v>
      </c>
      <c r="C1283">
        <v>3</v>
      </c>
      <c r="D1283" t="s">
        <v>49</v>
      </c>
      <c r="E1283">
        <v>4</v>
      </c>
      <c r="F1283" t="s">
        <v>244</v>
      </c>
      <c r="G1283" t="s">
        <v>245</v>
      </c>
      <c r="H1283" t="s">
        <v>2133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46305.826840277776</v>
      </c>
      <c r="P1283" s="57">
        <v>46307.577893518515</v>
      </c>
      <c r="Q1283">
        <v>69408075</v>
      </c>
      <c r="S1283">
        <v>142426803406</v>
      </c>
      <c r="T1283" t="s">
        <v>5457</v>
      </c>
      <c r="U1283" t="s">
        <v>5458</v>
      </c>
      <c r="V1283" t="s">
        <v>5459</v>
      </c>
      <c r="Z1283">
        <v>110.29848</v>
      </c>
      <c r="AA1283">
        <v>-7.0336309999999997</v>
      </c>
      <c r="AB1283" t="s">
        <v>5460</v>
      </c>
      <c r="AC1283" t="s">
        <v>235</v>
      </c>
      <c r="AL1283" t="s">
        <v>217</v>
      </c>
      <c r="AM1283" t="s">
        <v>5461</v>
      </c>
      <c r="AN1283" t="s">
        <v>6</v>
      </c>
      <c r="AO1283" s="57">
        <v>46305.829872685186</v>
      </c>
      <c r="AP1283" s="57">
        <v>46307.333333333336</v>
      </c>
      <c r="AR1283" t="s">
        <v>218</v>
      </c>
      <c r="AS1283" t="s">
        <v>832</v>
      </c>
      <c r="AT1283" t="s">
        <v>230</v>
      </c>
      <c r="AU1283">
        <v>20261012</v>
      </c>
      <c r="AV1283" t="s">
        <v>221</v>
      </c>
      <c r="AW1283" t="s">
        <v>883</v>
      </c>
      <c r="AX1283" t="s">
        <v>222</v>
      </c>
      <c r="BA1283" s="57">
        <v>46307.333333333336</v>
      </c>
      <c r="BB1283" t="s">
        <v>5461</v>
      </c>
      <c r="BC1283">
        <v>2026</v>
      </c>
      <c r="BD1283">
        <v>10</v>
      </c>
      <c r="BE1283">
        <v>12</v>
      </c>
      <c r="BF1283" s="6">
        <f t="shared" si="60"/>
        <v>46307</v>
      </c>
      <c r="BG1283">
        <f t="shared" si="61"/>
        <v>-0.33333333333575865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1002624515</v>
      </c>
      <c r="C1284">
        <v>3</v>
      </c>
      <c r="D1284" t="s">
        <v>49</v>
      </c>
      <c r="E1284">
        <v>4</v>
      </c>
      <c r="F1284" t="s">
        <v>244</v>
      </c>
      <c r="G1284" t="s">
        <v>245</v>
      </c>
      <c r="H1284" t="s">
        <v>3468</v>
      </c>
      <c r="I1284" t="s">
        <v>212</v>
      </c>
      <c r="J1284" t="s">
        <v>213</v>
      </c>
      <c r="K1284" t="s">
        <v>149</v>
      </c>
      <c r="L1284" t="s">
        <v>214</v>
      </c>
      <c r="M1284" t="s">
        <v>1400</v>
      </c>
      <c r="N1284" t="s">
        <v>215</v>
      </c>
      <c r="O1284" s="57">
        <v>46301.594918981478</v>
      </c>
      <c r="P1284" s="57">
        <v>46303.530752314815</v>
      </c>
      <c r="Q1284">
        <v>69405126</v>
      </c>
      <c r="S1284">
        <v>141421107345</v>
      </c>
      <c r="T1284" t="s">
        <v>3469</v>
      </c>
      <c r="U1284" t="s">
        <v>3470</v>
      </c>
      <c r="V1284" t="s">
        <v>3471</v>
      </c>
      <c r="Z1284">
        <v>110.33440400000001</v>
      </c>
      <c r="AA1284">
        <v>-6.9595419999999999</v>
      </c>
      <c r="AB1284" t="s">
        <v>3472</v>
      </c>
      <c r="AC1284" t="s">
        <v>235</v>
      </c>
      <c r="AL1284" t="s">
        <v>217</v>
      </c>
      <c r="AM1284" t="s">
        <v>3473</v>
      </c>
      <c r="AN1284" t="s">
        <v>6</v>
      </c>
      <c r="AO1284" s="57">
        <v>46183.601145833331</v>
      </c>
      <c r="AP1284" s="57">
        <v>46302.625</v>
      </c>
      <c r="AQ1284" t="s">
        <v>1495</v>
      </c>
      <c r="AR1284" t="s">
        <v>14</v>
      </c>
      <c r="AS1284" t="s">
        <v>832</v>
      </c>
      <c r="AT1284" t="s">
        <v>230</v>
      </c>
      <c r="AV1284" t="s">
        <v>4644</v>
      </c>
      <c r="AW1284" t="s">
        <v>877</v>
      </c>
      <c r="AX1284" t="s">
        <v>222</v>
      </c>
      <c r="BA1284" s="57">
        <v>46302.625</v>
      </c>
      <c r="BB1284" t="s">
        <v>3473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:61">
      <c r="A1285">
        <v>1284</v>
      </c>
      <c r="B1285">
        <v>1002627601</v>
      </c>
      <c r="C1285">
        <v>3</v>
      </c>
      <c r="D1285" t="s">
        <v>49</v>
      </c>
      <c r="E1285">
        <v>4</v>
      </c>
      <c r="F1285" t="s">
        <v>244</v>
      </c>
      <c r="G1285" t="s">
        <v>245</v>
      </c>
      <c r="H1285" t="s">
        <v>3468</v>
      </c>
      <c r="I1285" t="s">
        <v>212</v>
      </c>
      <c r="J1285" t="s">
        <v>213</v>
      </c>
      <c r="K1285" t="s">
        <v>149</v>
      </c>
      <c r="M1285" t="s">
        <v>76</v>
      </c>
      <c r="N1285" t="s">
        <v>215</v>
      </c>
      <c r="O1285" s="57">
        <v>46303.530763888892</v>
      </c>
      <c r="P1285" s="57">
        <v>46303.637754629628</v>
      </c>
      <c r="Q1285">
        <v>69405126</v>
      </c>
      <c r="S1285">
        <v>141421107350</v>
      </c>
      <c r="T1285" t="s">
        <v>3469</v>
      </c>
      <c r="U1285" t="s">
        <v>4645</v>
      </c>
      <c r="V1285" t="s">
        <v>4646</v>
      </c>
      <c r="Z1285">
        <v>110.334404985817</v>
      </c>
      <c r="AA1285">
        <v>-6.9595420116246398</v>
      </c>
      <c r="AB1285" t="s">
        <v>3472</v>
      </c>
      <c r="AC1285" t="s">
        <v>225</v>
      </c>
      <c r="AL1285" t="s">
        <v>217</v>
      </c>
      <c r="AM1285" t="s">
        <v>4647</v>
      </c>
      <c r="AN1285" t="s">
        <v>6</v>
      </c>
      <c r="AO1285" s="57">
        <v>46244.569814814815</v>
      </c>
      <c r="AR1285" t="s">
        <v>218</v>
      </c>
      <c r="AS1285" t="s">
        <v>832</v>
      </c>
      <c r="AT1285" t="s">
        <v>230</v>
      </c>
      <c r="AU1285">
        <v>20261008</v>
      </c>
      <c r="AV1285" t="s">
        <v>221</v>
      </c>
      <c r="AW1285" t="s">
        <v>540</v>
      </c>
      <c r="AX1285" t="s">
        <v>222</v>
      </c>
      <c r="BA1285" s="57">
        <v>46303.291666666664</v>
      </c>
      <c r="BB1285" t="s">
        <v>4647</v>
      </c>
      <c r="BC1285">
        <v>2026</v>
      </c>
      <c r="BD1285">
        <v>10</v>
      </c>
      <c r="BE1285">
        <v>8</v>
      </c>
      <c r="BF1285" s="6">
        <f t="shared" si="60"/>
        <v>46303</v>
      </c>
      <c r="BG1285">
        <f t="shared" si="61"/>
        <v>-0.29166666666424135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1002624670</v>
      </c>
      <c r="C1286">
        <v>3</v>
      </c>
      <c r="D1286" t="s">
        <v>49</v>
      </c>
      <c r="E1286">
        <v>4</v>
      </c>
      <c r="F1286" t="s">
        <v>244</v>
      </c>
      <c r="G1286" t="s">
        <v>245</v>
      </c>
      <c r="H1286" t="s">
        <v>834</v>
      </c>
      <c r="I1286" t="s">
        <v>212</v>
      </c>
      <c r="J1286" t="s">
        <v>213</v>
      </c>
      <c r="K1286" t="s">
        <v>149</v>
      </c>
      <c r="M1286" t="s">
        <v>1400</v>
      </c>
      <c r="N1286" t="s">
        <v>215</v>
      </c>
      <c r="O1286" s="57">
        <v>46301.625879629632</v>
      </c>
      <c r="P1286" s="57">
        <v>46308.666828703703</v>
      </c>
      <c r="Q1286">
        <v>69405206</v>
      </c>
      <c r="R1286">
        <v>2435320314</v>
      </c>
      <c r="S1286">
        <v>141420144664</v>
      </c>
      <c r="T1286" t="s">
        <v>3474</v>
      </c>
      <c r="U1286" t="s">
        <v>3475</v>
      </c>
      <c r="V1286" t="s">
        <v>4163</v>
      </c>
      <c r="Z1286">
        <v>110.41743030000001</v>
      </c>
      <c r="AA1286">
        <v>-7.0130318000000003</v>
      </c>
      <c r="AB1286" t="s">
        <v>3476</v>
      </c>
      <c r="AC1286" t="s">
        <v>225</v>
      </c>
      <c r="AL1286" t="s">
        <v>217</v>
      </c>
      <c r="AM1286" t="s">
        <v>4164</v>
      </c>
      <c r="AN1286" t="s">
        <v>6</v>
      </c>
      <c r="AO1286" s="57">
        <v>46183.642893518518</v>
      </c>
      <c r="AP1286" s="57">
        <v>46304.333333333336</v>
      </c>
      <c r="AR1286" t="s">
        <v>14</v>
      </c>
      <c r="AS1286" t="s">
        <v>832</v>
      </c>
      <c r="AT1286" t="s">
        <v>230</v>
      </c>
      <c r="AV1286" t="s">
        <v>6737</v>
      </c>
      <c r="AW1286" t="s">
        <v>1585</v>
      </c>
      <c r="AX1286" t="s">
        <v>222</v>
      </c>
      <c r="BA1286" s="57">
        <v>46304.333333333336</v>
      </c>
      <c r="BB1286" t="s">
        <v>4164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1002629384</v>
      </c>
      <c r="C1287">
        <v>3</v>
      </c>
      <c r="D1287" t="s">
        <v>49</v>
      </c>
      <c r="E1287">
        <v>4</v>
      </c>
      <c r="F1287" t="s">
        <v>244</v>
      </c>
      <c r="G1287" t="s">
        <v>245</v>
      </c>
      <c r="H1287" t="s">
        <v>834</v>
      </c>
      <c r="I1287" t="s">
        <v>212</v>
      </c>
      <c r="J1287" t="s">
        <v>213</v>
      </c>
      <c r="K1287" t="s">
        <v>149</v>
      </c>
      <c r="L1287" t="s">
        <v>214</v>
      </c>
      <c r="M1287" t="s">
        <v>1400</v>
      </c>
      <c r="N1287" t="s">
        <v>215</v>
      </c>
      <c r="O1287" s="57">
        <v>46304.46434027778</v>
      </c>
      <c r="P1287" s="57">
        <v>46307.584050925929</v>
      </c>
      <c r="Q1287">
        <v>69407219</v>
      </c>
      <c r="S1287">
        <v>141420160484</v>
      </c>
      <c r="T1287" t="s">
        <v>5462</v>
      </c>
      <c r="U1287" t="s">
        <v>5463</v>
      </c>
      <c r="V1287" t="s">
        <v>5464</v>
      </c>
      <c r="Z1287">
        <v>110.385679677128</v>
      </c>
      <c r="AA1287">
        <v>-6.9985866707539897</v>
      </c>
      <c r="AB1287" t="s">
        <v>5465</v>
      </c>
      <c r="AC1287" t="s">
        <v>216</v>
      </c>
      <c r="AL1287" t="s">
        <v>217</v>
      </c>
      <c r="AM1287" t="s">
        <v>5466</v>
      </c>
      <c r="AN1287" t="s">
        <v>6</v>
      </c>
      <c r="AO1287" s="57">
        <v>46275.47583333333</v>
      </c>
      <c r="AP1287" s="57">
        <v>46305.333333333336</v>
      </c>
      <c r="AQ1287" t="s">
        <v>1495</v>
      </c>
      <c r="AR1287" t="s">
        <v>14</v>
      </c>
      <c r="AS1287" t="s">
        <v>832</v>
      </c>
      <c r="AT1287" t="s">
        <v>230</v>
      </c>
      <c r="AV1287" t="s">
        <v>6263</v>
      </c>
      <c r="AW1287" t="s">
        <v>876</v>
      </c>
      <c r="AX1287" t="s">
        <v>222</v>
      </c>
      <c r="BA1287" s="57">
        <v>46305.333333333336</v>
      </c>
      <c r="BB1287" t="s">
        <v>5466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:61">
      <c r="A1288">
        <v>1287</v>
      </c>
      <c r="B1288">
        <v>1002639701</v>
      </c>
      <c r="C1288">
        <v>3</v>
      </c>
      <c r="D1288" t="s">
        <v>49</v>
      </c>
      <c r="E1288">
        <v>4</v>
      </c>
      <c r="F1288" t="s">
        <v>244</v>
      </c>
      <c r="G1288" t="s">
        <v>245</v>
      </c>
      <c r="H1288" t="s">
        <v>834</v>
      </c>
      <c r="I1288" t="s">
        <v>212</v>
      </c>
      <c r="J1288" t="s">
        <v>213</v>
      </c>
      <c r="K1288" t="s">
        <v>149</v>
      </c>
      <c r="L1288" t="s">
        <v>214</v>
      </c>
      <c r="M1288" t="s">
        <v>1400</v>
      </c>
      <c r="N1288" t="s">
        <v>215</v>
      </c>
      <c r="O1288" s="57">
        <v>46311.43309027778</v>
      </c>
      <c r="P1288" s="57">
        <v>46315.61478009259</v>
      </c>
      <c r="Q1288">
        <v>69411256</v>
      </c>
      <c r="S1288">
        <v>141420160266</v>
      </c>
      <c r="T1288" t="s">
        <v>8884</v>
      </c>
      <c r="U1288" t="s">
        <v>8885</v>
      </c>
      <c r="V1288" t="s">
        <v>8886</v>
      </c>
      <c r="Z1288">
        <v>110.362077</v>
      </c>
      <c r="AA1288">
        <v>-6.9927830000000002</v>
      </c>
      <c r="AB1288" t="s">
        <v>8887</v>
      </c>
      <c r="AC1288" t="s">
        <v>235</v>
      </c>
      <c r="AL1288" t="s">
        <v>217</v>
      </c>
      <c r="AM1288" t="s">
        <v>7632</v>
      </c>
      <c r="AN1288" t="s">
        <v>6</v>
      </c>
      <c r="AO1288" t="s">
        <v>8209</v>
      </c>
      <c r="AP1288" s="57">
        <v>46312.333333333336</v>
      </c>
      <c r="AQ1288" t="s">
        <v>1495</v>
      </c>
      <c r="AR1288" t="s">
        <v>14</v>
      </c>
      <c r="AS1288" t="s">
        <v>832</v>
      </c>
      <c r="AT1288" t="s">
        <v>230</v>
      </c>
      <c r="AV1288" t="s">
        <v>10506</v>
      </c>
      <c r="AW1288" t="s">
        <v>877</v>
      </c>
      <c r="AX1288" t="s">
        <v>222</v>
      </c>
      <c r="BA1288" s="57">
        <v>46312.333333333336</v>
      </c>
      <c r="BB1288" t="s">
        <v>7632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:61">
      <c r="A1289">
        <v>1288</v>
      </c>
      <c r="B1289">
        <v>1002640018</v>
      </c>
      <c r="C1289">
        <v>3</v>
      </c>
      <c r="D1289" t="s">
        <v>49</v>
      </c>
      <c r="E1289">
        <v>4</v>
      </c>
      <c r="F1289" t="s">
        <v>244</v>
      </c>
      <c r="G1289" t="s">
        <v>245</v>
      </c>
      <c r="H1289" t="s">
        <v>834</v>
      </c>
      <c r="I1289" t="s">
        <v>212</v>
      </c>
      <c r="J1289" t="s">
        <v>213</v>
      </c>
      <c r="K1289" t="s">
        <v>149</v>
      </c>
      <c r="L1289" t="s">
        <v>214</v>
      </c>
      <c r="M1289" t="s">
        <v>1400</v>
      </c>
      <c r="N1289" t="s">
        <v>215</v>
      </c>
      <c r="O1289" s="57">
        <v>46311.518518518518</v>
      </c>
      <c r="P1289" s="57">
        <v>46314.570601851854</v>
      </c>
      <c r="Q1289">
        <v>69411416</v>
      </c>
      <c r="S1289">
        <v>141420160538</v>
      </c>
      <c r="T1289" t="s">
        <v>8879</v>
      </c>
      <c r="U1289" t="s">
        <v>8880</v>
      </c>
      <c r="V1289" t="s">
        <v>8881</v>
      </c>
      <c r="Z1289">
        <v>110.3841843</v>
      </c>
      <c r="AA1289">
        <v>-7.0156997999999904</v>
      </c>
      <c r="AB1289" t="s">
        <v>8882</v>
      </c>
      <c r="AC1289" t="s">
        <v>235</v>
      </c>
      <c r="AL1289" t="s">
        <v>217</v>
      </c>
      <c r="AM1289" t="s">
        <v>8853</v>
      </c>
      <c r="AN1289" t="s">
        <v>6</v>
      </c>
      <c r="AO1289" t="s">
        <v>8318</v>
      </c>
      <c r="AP1289" s="57">
        <v>46312.458333333336</v>
      </c>
      <c r="AQ1289" t="s">
        <v>1495</v>
      </c>
      <c r="AR1289" t="s">
        <v>14</v>
      </c>
      <c r="AS1289" t="s">
        <v>832</v>
      </c>
      <c r="AT1289" t="s">
        <v>230</v>
      </c>
      <c r="AV1289" t="s">
        <v>8883</v>
      </c>
      <c r="AW1289" t="s">
        <v>883</v>
      </c>
      <c r="AX1289" t="s">
        <v>222</v>
      </c>
      <c r="BA1289" s="57">
        <v>46312.458333333336</v>
      </c>
      <c r="BB1289" t="s">
        <v>8853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1002635528</v>
      </c>
      <c r="C1290">
        <v>3</v>
      </c>
      <c r="D1290" t="s">
        <v>49</v>
      </c>
      <c r="E1290">
        <v>4</v>
      </c>
      <c r="F1290" t="s">
        <v>244</v>
      </c>
      <c r="G1290" t="s">
        <v>245</v>
      </c>
      <c r="H1290" t="s">
        <v>834</v>
      </c>
      <c r="I1290" t="s">
        <v>212</v>
      </c>
      <c r="J1290" t="s">
        <v>213</v>
      </c>
      <c r="K1290" t="s">
        <v>149</v>
      </c>
      <c r="L1290" t="s">
        <v>214</v>
      </c>
      <c r="M1290" t="s">
        <v>836</v>
      </c>
      <c r="N1290" t="s">
        <v>215</v>
      </c>
      <c r="O1290" s="57">
        <v>46308.663657407407</v>
      </c>
      <c r="P1290" s="57">
        <v>46314.37908564815</v>
      </c>
      <c r="Q1290">
        <v>69409605</v>
      </c>
      <c r="S1290">
        <v>141420160517</v>
      </c>
      <c r="T1290" t="s">
        <v>6738</v>
      </c>
      <c r="U1290" t="s">
        <v>6739</v>
      </c>
      <c r="V1290" t="s">
        <v>6740</v>
      </c>
      <c r="Z1290">
        <v>110.329725779592</v>
      </c>
      <c r="AA1290">
        <v>-7.0391492162954998</v>
      </c>
      <c r="AB1290" t="s">
        <v>6741</v>
      </c>
      <c r="AC1290" t="s">
        <v>216</v>
      </c>
      <c r="AL1290" t="s">
        <v>217</v>
      </c>
      <c r="AM1290" t="s">
        <v>6742</v>
      </c>
      <c r="AN1290" t="s">
        <v>6</v>
      </c>
      <c r="AO1290" t="s">
        <v>6698</v>
      </c>
      <c r="AP1290" s="57">
        <v>46309.625</v>
      </c>
      <c r="AQ1290" t="s">
        <v>1495</v>
      </c>
      <c r="AR1290" t="s">
        <v>14</v>
      </c>
      <c r="AS1290" t="s">
        <v>832</v>
      </c>
      <c r="AT1290" t="s">
        <v>230</v>
      </c>
      <c r="AV1290" t="s">
        <v>837</v>
      </c>
      <c r="AW1290" t="s">
        <v>876</v>
      </c>
      <c r="AX1290" t="s">
        <v>222</v>
      </c>
      <c r="BA1290" s="57">
        <v>46309.625</v>
      </c>
      <c r="BB1290" t="s">
        <v>6742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:61">
      <c r="A1291">
        <v>1290</v>
      </c>
      <c r="B1291">
        <v>1002617233</v>
      </c>
      <c r="C1291">
        <v>3</v>
      </c>
      <c r="D1291" t="s">
        <v>49</v>
      </c>
      <c r="E1291">
        <v>4</v>
      </c>
      <c r="F1291" t="s">
        <v>244</v>
      </c>
      <c r="G1291" t="s">
        <v>245</v>
      </c>
      <c r="H1291" t="s">
        <v>834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46296.41783564815</v>
      </c>
      <c r="P1291" s="57">
        <v>46297.586481481485</v>
      </c>
      <c r="Q1291">
        <v>69402145</v>
      </c>
      <c r="S1291">
        <v>141420160402</v>
      </c>
      <c r="T1291" t="s">
        <v>1221</v>
      </c>
      <c r="U1291" t="s">
        <v>1222</v>
      </c>
      <c r="V1291" t="s">
        <v>1223</v>
      </c>
      <c r="Z1291">
        <v>110.30420410000001</v>
      </c>
      <c r="AA1291">
        <v>-7.0052196999999996</v>
      </c>
      <c r="AB1291" t="s">
        <v>1224</v>
      </c>
      <c r="AC1291" t="s">
        <v>216</v>
      </c>
      <c r="AL1291" t="s">
        <v>217</v>
      </c>
      <c r="AM1291" t="s">
        <v>1225</v>
      </c>
      <c r="AN1291" t="s">
        <v>6</v>
      </c>
      <c r="AO1291" s="57">
        <v>46032.434247685182</v>
      </c>
      <c r="AP1291" s="57">
        <v>46297.333333333336</v>
      </c>
      <c r="AR1291" t="s">
        <v>218</v>
      </c>
      <c r="AS1291" t="s">
        <v>832</v>
      </c>
      <c r="AT1291" t="s">
        <v>230</v>
      </c>
      <c r="AU1291">
        <v>20261002</v>
      </c>
      <c r="AV1291" t="s">
        <v>221</v>
      </c>
      <c r="AW1291" t="s">
        <v>877</v>
      </c>
      <c r="AX1291" t="s">
        <v>222</v>
      </c>
      <c r="BA1291" s="57">
        <v>46297.333333333336</v>
      </c>
      <c r="BB1291" t="s">
        <v>1225</v>
      </c>
      <c r="BC1291">
        <v>2026</v>
      </c>
      <c r="BD1291">
        <v>10</v>
      </c>
      <c r="BE1291">
        <v>2</v>
      </c>
      <c r="BF1291" s="6">
        <f t="shared" si="60"/>
        <v>46297</v>
      </c>
      <c r="BG1291">
        <f t="shared" si="61"/>
        <v>-0.33333333333575865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1002618091</v>
      </c>
      <c r="C1292">
        <v>3</v>
      </c>
      <c r="D1292" t="s">
        <v>49</v>
      </c>
      <c r="E1292">
        <v>4</v>
      </c>
      <c r="F1292" t="s">
        <v>244</v>
      </c>
      <c r="G1292" t="s">
        <v>245</v>
      </c>
      <c r="H1292" t="s">
        <v>834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46296.600451388891</v>
      </c>
      <c r="P1292" s="57">
        <v>46296.790960648148</v>
      </c>
      <c r="Q1292">
        <v>69372639</v>
      </c>
      <c r="S1292">
        <v>141420160408</v>
      </c>
      <c r="T1292" t="s">
        <v>1216</v>
      </c>
      <c r="U1292" t="s">
        <v>1217</v>
      </c>
      <c r="V1292" t="s">
        <v>1218</v>
      </c>
      <c r="Z1292">
        <v>110.341539457672</v>
      </c>
      <c r="AA1292">
        <v>-7.0008219091711901</v>
      </c>
      <c r="AB1292" t="s">
        <v>1219</v>
      </c>
      <c r="AC1292" t="s">
        <v>225</v>
      </c>
      <c r="AL1292" t="s">
        <v>217</v>
      </c>
      <c r="AM1292" t="s">
        <v>1220</v>
      </c>
      <c r="AN1292" t="s">
        <v>6</v>
      </c>
      <c r="AO1292" s="57">
        <v>46032.611296296294</v>
      </c>
      <c r="AR1292" t="s">
        <v>218</v>
      </c>
      <c r="AS1292" t="s">
        <v>832</v>
      </c>
      <c r="AT1292" t="s">
        <v>230</v>
      </c>
      <c r="AU1292">
        <v>20261001</v>
      </c>
      <c r="AV1292" t="s">
        <v>221</v>
      </c>
      <c r="AW1292" t="s">
        <v>539</v>
      </c>
      <c r="AX1292" t="s">
        <v>222</v>
      </c>
      <c r="BA1292" s="57">
        <v>46296.291666666664</v>
      </c>
      <c r="BB1292" t="s">
        <v>1220</v>
      </c>
      <c r="BC1292">
        <v>2026</v>
      </c>
      <c r="BD1292">
        <v>10</v>
      </c>
      <c r="BE1292">
        <v>1</v>
      </c>
      <c r="BF1292" s="6">
        <f t="shared" si="60"/>
        <v>46296</v>
      </c>
      <c r="BG1292">
        <f t="shared" si="61"/>
        <v>-0.29166666666424135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1002620989</v>
      </c>
      <c r="C1293">
        <v>3</v>
      </c>
      <c r="D1293" t="s">
        <v>49</v>
      </c>
      <c r="E1293">
        <v>4</v>
      </c>
      <c r="F1293" t="s">
        <v>244</v>
      </c>
      <c r="G1293" t="s">
        <v>245</v>
      </c>
      <c r="H1293" t="s">
        <v>834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46298.562210648146</v>
      </c>
      <c r="P1293" s="57">
        <v>46300.830578703702</v>
      </c>
      <c r="Q1293">
        <v>69403599</v>
      </c>
      <c r="S1293">
        <v>141420160151</v>
      </c>
      <c r="T1293" t="s">
        <v>2138</v>
      </c>
      <c r="U1293" t="s">
        <v>2139</v>
      </c>
      <c r="V1293" t="s">
        <v>2140</v>
      </c>
      <c r="Z1293">
        <v>110.39111316204</v>
      </c>
      <c r="AA1293">
        <v>-6.9744260278641397</v>
      </c>
      <c r="AB1293" t="s">
        <v>2141</v>
      </c>
      <c r="AC1293" t="s">
        <v>216</v>
      </c>
      <c r="AL1293" t="s">
        <v>217</v>
      </c>
      <c r="AM1293" t="s">
        <v>2142</v>
      </c>
      <c r="AN1293" t="s">
        <v>6</v>
      </c>
      <c r="AO1293" s="57">
        <v>46091.56958333333</v>
      </c>
      <c r="AP1293" s="57">
        <v>46300.333333333336</v>
      </c>
      <c r="AR1293" t="s">
        <v>218</v>
      </c>
      <c r="AS1293" t="s">
        <v>832</v>
      </c>
      <c r="AT1293" t="s">
        <v>230</v>
      </c>
      <c r="AU1293">
        <v>20261005</v>
      </c>
      <c r="AV1293" t="s">
        <v>221</v>
      </c>
      <c r="AW1293" t="s">
        <v>877</v>
      </c>
      <c r="AX1293" t="s">
        <v>222</v>
      </c>
      <c r="BA1293" s="57">
        <v>46300.333333333336</v>
      </c>
      <c r="BB1293" t="s">
        <v>2142</v>
      </c>
      <c r="BC1293">
        <v>2026</v>
      </c>
      <c r="BD1293">
        <v>10</v>
      </c>
      <c r="BE1293">
        <v>5</v>
      </c>
      <c r="BF1293" s="6">
        <f t="shared" si="60"/>
        <v>46300</v>
      </c>
      <c r="BG1293">
        <f t="shared" si="61"/>
        <v>-0.33333333333575865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1002622724</v>
      </c>
      <c r="C1294">
        <v>3</v>
      </c>
      <c r="D1294" t="s">
        <v>49</v>
      </c>
      <c r="E1294">
        <v>4</v>
      </c>
      <c r="F1294" t="s">
        <v>244</v>
      </c>
      <c r="G1294" t="s">
        <v>245</v>
      </c>
      <c r="H1294" t="s">
        <v>834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46300.620474537034</v>
      </c>
      <c r="P1294" s="57">
        <v>46301.749120370368</v>
      </c>
      <c r="Q1294">
        <v>69404443</v>
      </c>
      <c r="S1294">
        <v>141420160431</v>
      </c>
      <c r="T1294" t="s">
        <v>2870</v>
      </c>
      <c r="U1294" t="s">
        <v>2871</v>
      </c>
      <c r="V1294" t="s">
        <v>2872</v>
      </c>
      <c r="Z1294">
        <v>110.397661401904</v>
      </c>
      <c r="AA1294">
        <v>-6.9570710703435301</v>
      </c>
      <c r="AB1294" t="s">
        <v>2873</v>
      </c>
      <c r="AC1294" t="s">
        <v>225</v>
      </c>
      <c r="AL1294" t="s">
        <v>217</v>
      </c>
      <c r="AM1294" t="s">
        <v>2874</v>
      </c>
      <c r="AN1294" t="s">
        <v>6</v>
      </c>
      <c r="AO1294" s="57">
        <v>46152.632743055554</v>
      </c>
      <c r="AP1294" s="57">
        <v>46302.333333333336</v>
      </c>
      <c r="AR1294" t="s">
        <v>218</v>
      </c>
      <c r="AS1294" t="s">
        <v>832</v>
      </c>
      <c r="AT1294" t="s">
        <v>230</v>
      </c>
      <c r="AU1294">
        <v>20261006</v>
      </c>
      <c r="AV1294" t="s">
        <v>221</v>
      </c>
      <c r="AW1294" t="s">
        <v>1748</v>
      </c>
      <c r="AX1294" t="s">
        <v>222</v>
      </c>
      <c r="BA1294" s="57">
        <v>46302.333333333336</v>
      </c>
      <c r="BB1294" t="s">
        <v>2874</v>
      </c>
      <c r="BC1294">
        <v>2026</v>
      </c>
      <c r="BD1294">
        <v>10</v>
      </c>
      <c r="BE1294">
        <v>6</v>
      </c>
      <c r="BF1294" s="6">
        <f t="shared" si="60"/>
        <v>46301</v>
      </c>
      <c r="BG1294">
        <f t="shared" si="61"/>
        <v>-1.3333333333357587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1002633056</v>
      </c>
      <c r="C1295">
        <v>3</v>
      </c>
      <c r="D1295" t="s">
        <v>49</v>
      </c>
      <c r="E1295">
        <v>4</v>
      </c>
      <c r="F1295" t="s">
        <v>244</v>
      </c>
      <c r="G1295" t="s">
        <v>245</v>
      </c>
      <c r="H1295" t="s">
        <v>834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46307.584062499998</v>
      </c>
      <c r="P1295" s="57">
        <v>46307.759155092594</v>
      </c>
      <c r="Q1295">
        <v>69407219</v>
      </c>
      <c r="S1295">
        <v>141420160507</v>
      </c>
      <c r="T1295" t="s">
        <v>5462</v>
      </c>
      <c r="U1295" t="s">
        <v>6260</v>
      </c>
      <c r="V1295" t="s">
        <v>6261</v>
      </c>
      <c r="Z1295">
        <v>110.385347</v>
      </c>
      <c r="AA1295">
        <v>-6.998424</v>
      </c>
      <c r="AB1295" t="s">
        <v>5465</v>
      </c>
      <c r="AC1295" t="s">
        <v>216</v>
      </c>
      <c r="AL1295" t="s">
        <v>217</v>
      </c>
      <c r="AM1295" t="s">
        <v>6262</v>
      </c>
      <c r="AN1295" t="s">
        <v>6</v>
      </c>
      <c r="AO1295" s="57">
        <v>46366.584814814814</v>
      </c>
      <c r="AR1295" t="s">
        <v>218</v>
      </c>
      <c r="AS1295" t="s">
        <v>832</v>
      </c>
      <c r="AT1295" t="s">
        <v>230</v>
      </c>
      <c r="AU1295">
        <v>20261012</v>
      </c>
      <c r="AV1295" t="s">
        <v>221</v>
      </c>
      <c r="AW1295" t="s">
        <v>540</v>
      </c>
      <c r="AX1295" t="s">
        <v>222</v>
      </c>
      <c r="BA1295" s="57">
        <v>46307.291666666664</v>
      </c>
      <c r="BB1295" t="s">
        <v>6262</v>
      </c>
      <c r="BC1295">
        <v>2026</v>
      </c>
      <c r="BD1295">
        <v>10</v>
      </c>
      <c r="BE1295">
        <v>12</v>
      </c>
      <c r="BF1295" s="6">
        <f t="shared" si="60"/>
        <v>46307</v>
      </c>
      <c r="BG1295">
        <f t="shared" si="61"/>
        <v>-0.29166666666424135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1002636289</v>
      </c>
      <c r="C1296">
        <v>3</v>
      </c>
      <c r="D1296" t="s">
        <v>49</v>
      </c>
      <c r="E1296">
        <v>4</v>
      </c>
      <c r="F1296" t="s">
        <v>244</v>
      </c>
      <c r="G1296" t="s">
        <v>245</v>
      </c>
      <c r="H1296" t="s">
        <v>834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46309.428923611114</v>
      </c>
      <c r="P1296" s="57">
        <v>46310.510625000003</v>
      </c>
      <c r="Q1296">
        <v>69409913</v>
      </c>
      <c r="S1296">
        <v>141420160520</v>
      </c>
      <c r="T1296" t="s">
        <v>7125</v>
      </c>
      <c r="U1296" t="s">
        <v>7126</v>
      </c>
      <c r="V1296" t="s">
        <v>7127</v>
      </c>
      <c r="Z1296">
        <v>110.348406359553</v>
      </c>
      <c r="AA1296">
        <v>-7.00702717653924</v>
      </c>
      <c r="AB1296" t="s">
        <v>7128</v>
      </c>
      <c r="AC1296" t="s">
        <v>216</v>
      </c>
      <c r="AL1296" t="s">
        <v>217</v>
      </c>
      <c r="AM1296" t="s">
        <v>7108</v>
      </c>
      <c r="AN1296" t="s">
        <v>6</v>
      </c>
      <c r="AO1296" t="s">
        <v>6944</v>
      </c>
      <c r="AP1296" s="57">
        <v>46310.333333333336</v>
      </c>
      <c r="AR1296" t="s">
        <v>218</v>
      </c>
      <c r="AS1296" t="s">
        <v>832</v>
      </c>
      <c r="AT1296" t="s">
        <v>230</v>
      </c>
      <c r="AU1296">
        <v>20261015</v>
      </c>
      <c r="AV1296" t="s">
        <v>221</v>
      </c>
      <c r="AW1296" t="s">
        <v>875</v>
      </c>
      <c r="AX1296" t="s">
        <v>222</v>
      </c>
      <c r="BA1296" s="57">
        <v>46310.333333333336</v>
      </c>
      <c r="BB1296" t="s">
        <v>7108</v>
      </c>
      <c r="BC1296">
        <v>2026</v>
      </c>
      <c r="BD1296">
        <v>10</v>
      </c>
      <c r="BE1296">
        <v>15</v>
      </c>
      <c r="BF1296" s="6">
        <f t="shared" si="60"/>
        <v>46310</v>
      </c>
      <c r="BG1296">
        <f t="shared" si="61"/>
        <v>-0.33333333333575865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1002637261</v>
      </c>
      <c r="C1297">
        <v>3</v>
      </c>
      <c r="D1297" t="s">
        <v>49</v>
      </c>
      <c r="E1297">
        <v>4</v>
      </c>
      <c r="F1297" t="s">
        <v>244</v>
      </c>
      <c r="G1297" t="s">
        <v>245</v>
      </c>
      <c r="H1297" t="s">
        <v>834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46309.676168981481</v>
      </c>
      <c r="P1297" s="57">
        <v>46311.446516203701</v>
      </c>
      <c r="Q1297">
        <v>69410334</v>
      </c>
      <c r="S1297">
        <v>141420145887</v>
      </c>
      <c r="T1297" t="s">
        <v>7129</v>
      </c>
      <c r="U1297" t="s">
        <v>7130</v>
      </c>
      <c r="V1297" t="s">
        <v>7131</v>
      </c>
      <c r="Z1297">
        <v>110.355228</v>
      </c>
      <c r="AA1297">
        <v>-7.0039879999999997</v>
      </c>
      <c r="AB1297" t="s">
        <v>7132</v>
      </c>
      <c r="AC1297" t="s">
        <v>235</v>
      </c>
      <c r="AL1297" t="s">
        <v>217</v>
      </c>
      <c r="AM1297" t="s">
        <v>6963</v>
      </c>
      <c r="AN1297" t="s">
        <v>6</v>
      </c>
      <c r="AO1297" t="s">
        <v>6829</v>
      </c>
      <c r="AP1297" s="57">
        <v>46310.625</v>
      </c>
      <c r="AR1297" t="s">
        <v>218</v>
      </c>
      <c r="AS1297" t="s">
        <v>832</v>
      </c>
      <c r="AT1297" t="s">
        <v>230</v>
      </c>
      <c r="AU1297">
        <v>20261016</v>
      </c>
      <c r="AV1297" t="s">
        <v>221</v>
      </c>
      <c r="AW1297" t="s">
        <v>879</v>
      </c>
      <c r="AX1297" t="s">
        <v>222</v>
      </c>
      <c r="BA1297" s="57">
        <v>46310.625</v>
      </c>
      <c r="BB1297" t="s">
        <v>6963</v>
      </c>
      <c r="BC1297">
        <v>2026</v>
      </c>
      <c r="BD1297">
        <v>10</v>
      </c>
      <c r="BE1297">
        <v>16</v>
      </c>
      <c r="BF1297" s="6">
        <f t="shared" si="60"/>
        <v>46311</v>
      </c>
      <c r="BG1297">
        <f t="shared" si="61"/>
        <v>0.375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1002636880</v>
      </c>
      <c r="C1298">
        <v>3</v>
      </c>
      <c r="D1298" t="s">
        <v>49</v>
      </c>
      <c r="E1298">
        <v>4</v>
      </c>
      <c r="F1298" t="s">
        <v>244</v>
      </c>
      <c r="G1298" t="s">
        <v>245</v>
      </c>
      <c r="H1298" t="s">
        <v>834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46309.586516203701</v>
      </c>
      <c r="P1298" s="57">
        <v>46310.573969907404</v>
      </c>
      <c r="Q1298">
        <v>69410188</v>
      </c>
      <c r="S1298">
        <v>141420160523</v>
      </c>
      <c r="T1298" t="s">
        <v>7133</v>
      </c>
      <c r="U1298" t="s">
        <v>7134</v>
      </c>
      <c r="V1298" t="s">
        <v>7135</v>
      </c>
      <c r="Z1298">
        <v>110.39108332246499</v>
      </c>
      <c r="AA1298">
        <v>-6.9755891457630703</v>
      </c>
      <c r="AB1298" t="s">
        <v>7136</v>
      </c>
      <c r="AC1298" t="s">
        <v>216</v>
      </c>
      <c r="AL1298" t="s">
        <v>217</v>
      </c>
      <c r="AM1298" t="s">
        <v>7137</v>
      </c>
      <c r="AN1298" t="s">
        <v>6</v>
      </c>
      <c r="AO1298" t="s">
        <v>7039</v>
      </c>
      <c r="AP1298" s="57">
        <v>46310.458333333336</v>
      </c>
      <c r="AR1298" t="s">
        <v>218</v>
      </c>
      <c r="AS1298" t="s">
        <v>832</v>
      </c>
      <c r="AT1298" t="s">
        <v>230</v>
      </c>
      <c r="AU1298">
        <v>20261015</v>
      </c>
      <c r="AV1298" t="s">
        <v>221</v>
      </c>
      <c r="AW1298" t="s">
        <v>875</v>
      </c>
      <c r="AX1298" t="s">
        <v>222</v>
      </c>
      <c r="BA1298" s="57">
        <v>46310.458333333336</v>
      </c>
      <c r="BB1298" t="s">
        <v>7137</v>
      </c>
      <c r="BC1298">
        <v>2026</v>
      </c>
      <c r="BD1298">
        <v>10</v>
      </c>
      <c r="BE1298">
        <v>15</v>
      </c>
      <c r="BF1298" s="6">
        <f t="shared" si="60"/>
        <v>46310</v>
      </c>
      <c r="BG1298">
        <f t="shared" si="61"/>
        <v>-0.45833333333575865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1002643232</v>
      </c>
      <c r="C1299">
        <v>3</v>
      </c>
      <c r="D1299" t="s">
        <v>49</v>
      </c>
      <c r="E1299">
        <v>4</v>
      </c>
      <c r="F1299" t="s">
        <v>244</v>
      </c>
      <c r="G1299" t="s">
        <v>245</v>
      </c>
      <c r="H1299" t="s">
        <v>834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46314.570601851854</v>
      </c>
      <c r="P1299" s="57">
        <v>46314.631585648145</v>
      </c>
      <c r="Q1299">
        <v>69411416</v>
      </c>
      <c r="S1299">
        <v>141420160566</v>
      </c>
      <c r="T1299" t="s">
        <v>8879</v>
      </c>
      <c r="U1299" t="s">
        <v>9824</v>
      </c>
      <c r="V1299" t="s">
        <v>9825</v>
      </c>
      <c r="Z1299">
        <v>110.384125</v>
      </c>
      <c r="AA1299">
        <v>-7.0158990000000001</v>
      </c>
      <c r="AB1299" t="s">
        <v>8882</v>
      </c>
      <c r="AC1299" t="s">
        <v>216</v>
      </c>
      <c r="AL1299" t="s">
        <v>217</v>
      </c>
      <c r="AM1299" t="s">
        <v>9826</v>
      </c>
      <c r="AN1299" t="s">
        <v>6</v>
      </c>
      <c r="AO1299" t="s">
        <v>9473</v>
      </c>
      <c r="AR1299" t="s">
        <v>218</v>
      </c>
      <c r="AS1299" t="s">
        <v>832</v>
      </c>
      <c r="AT1299" t="s">
        <v>230</v>
      </c>
      <c r="AU1299">
        <v>20261019</v>
      </c>
      <c r="AV1299" t="s">
        <v>221</v>
      </c>
      <c r="AW1299" t="s">
        <v>540</v>
      </c>
      <c r="AX1299" t="s">
        <v>222</v>
      </c>
      <c r="BA1299" s="57">
        <v>46314.291666666664</v>
      </c>
      <c r="BB1299" t="s">
        <v>9826</v>
      </c>
      <c r="BC1299">
        <v>2026</v>
      </c>
      <c r="BD1299">
        <v>10</v>
      </c>
      <c r="BE1299">
        <v>19</v>
      </c>
      <c r="BF1299" s="6">
        <f t="shared" si="60"/>
        <v>46314</v>
      </c>
      <c r="BG1299">
        <f t="shared" si="61"/>
        <v>-0.29166666666424135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1002645759</v>
      </c>
      <c r="C1300">
        <v>3</v>
      </c>
      <c r="D1300" t="s">
        <v>49</v>
      </c>
      <c r="E1300">
        <v>4</v>
      </c>
      <c r="F1300" t="s">
        <v>244</v>
      </c>
      <c r="G1300" t="s">
        <v>245</v>
      </c>
      <c r="H1300" t="s">
        <v>834</v>
      </c>
      <c r="I1300" t="s">
        <v>212</v>
      </c>
      <c r="J1300" t="s">
        <v>213</v>
      </c>
      <c r="K1300" t="s">
        <v>149</v>
      </c>
      <c r="M1300" t="s">
        <v>76</v>
      </c>
      <c r="N1300" t="s">
        <v>215</v>
      </c>
      <c r="O1300" s="57">
        <v>46315.61478009259</v>
      </c>
      <c r="P1300" s="57">
        <v>46315.679560185185</v>
      </c>
      <c r="Q1300">
        <v>69411256</v>
      </c>
      <c r="S1300">
        <v>141420160581</v>
      </c>
      <c r="T1300" t="s">
        <v>8884</v>
      </c>
      <c r="U1300" t="s">
        <v>10507</v>
      </c>
      <c r="V1300" t="s">
        <v>10508</v>
      </c>
      <c r="Z1300">
        <v>110.361169</v>
      </c>
      <c r="AA1300">
        <v>-6.993061</v>
      </c>
      <c r="AB1300" t="s">
        <v>8887</v>
      </c>
      <c r="AC1300" t="s">
        <v>216</v>
      </c>
      <c r="AL1300" t="s">
        <v>217</v>
      </c>
      <c r="AM1300" t="s">
        <v>10509</v>
      </c>
      <c r="AN1300" t="s">
        <v>6</v>
      </c>
      <c r="AO1300" t="s">
        <v>10233</v>
      </c>
      <c r="AR1300" t="s">
        <v>218</v>
      </c>
      <c r="AS1300" t="s">
        <v>832</v>
      </c>
      <c r="AT1300" t="s">
        <v>230</v>
      </c>
      <c r="AU1300">
        <v>20261020</v>
      </c>
      <c r="AV1300" t="s">
        <v>221</v>
      </c>
      <c r="AW1300" t="s">
        <v>559</v>
      </c>
      <c r="AX1300" t="s">
        <v>222</v>
      </c>
      <c r="BA1300" s="57">
        <v>46315.291666666664</v>
      </c>
      <c r="BB1300" t="s">
        <v>10509</v>
      </c>
      <c r="BC1300">
        <v>2026</v>
      </c>
      <c r="BD1300">
        <v>10</v>
      </c>
      <c r="BE1300">
        <v>20</v>
      </c>
      <c r="BF1300" s="6">
        <f t="shared" si="60"/>
        <v>46315</v>
      </c>
      <c r="BG1300">
        <f t="shared" si="61"/>
        <v>-0.29166666666424135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1002645722</v>
      </c>
      <c r="C1301">
        <v>3</v>
      </c>
      <c r="D1301" t="s">
        <v>49</v>
      </c>
      <c r="E1301">
        <v>4</v>
      </c>
      <c r="F1301" t="s">
        <v>244</v>
      </c>
      <c r="G1301" t="s">
        <v>245</v>
      </c>
      <c r="H1301" t="s">
        <v>834</v>
      </c>
      <c r="I1301" t="s">
        <v>212</v>
      </c>
      <c r="J1301" t="s">
        <v>213</v>
      </c>
      <c r="K1301" t="s">
        <v>149</v>
      </c>
      <c r="M1301" t="s">
        <v>238</v>
      </c>
      <c r="N1301" t="s">
        <v>215</v>
      </c>
      <c r="O1301" s="57">
        <v>46315.610150462962</v>
      </c>
      <c r="P1301" s="57">
        <v>46316.401469907411</v>
      </c>
      <c r="Q1301">
        <v>69413844</v>
      </c>
      <c r="S1301">
        <v>141420160580</v>
      </c>
      <c r="T1301" t="s">
        <v>9827</v>
      </c>
      <c r="U1301" t="s">
        <v>9828</v>
      </c>
      <c r="V1301" t="s">
        <v>10510</v>
      </c>
      <c r="Z1301">
        <v>110.354125499725</v>
      </c>
      <c r="AA1301">
        <v>-7.00862048622679</v>
      </c>
      <c r="AB1301" t="s">
        <v>9829</v>
      </c>
      <c r="AC1301" t="s">
        <v>225</v>
      </c>
      <c r="AL1301" t="s">
        <v>217</v>
      </c>
      <c r="AM1301" t="s">
        <v>10511</v>
      </c>
      <c r="AN1301" t="s">
        <v>6</v>
      </c>
      <c r="AO1301" t="s">
        <v>10451</v>
      </c>
      <c r="AP1301" s="57">
        <v>46317.333333333336</v>
      </c>
      <c r="AR1301" t="s">
        <v>239</v>
      </c>
      <c r="AS1301" t="s">
        <v>832</v>
      </c>
      <c r="AT1301" t="s">
        <v>230</v>
      </c>
      <c r="AV1301" t="s">
        <v>238</v>
      </c>
      <c r="AW1301" t="s">
        <v>540</v>
      </c>
      <c r="AX1301" t="s">
        <v>222</v>
      </c>
      <c r="BA1301" s="57">
        <v>46317.333333333336</v>
      </c>
      <c r="BB1301" t="s">
        <v>10511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:61">
      <c r="A1302">
        <v>1301</v>
      </c>
      <c r="B1302">
        <v>1002638846</v>
      </c>
      <c r="C1302">
        <v>3</v>
      </c>
      <c r="D1302" t="s">
        <v>49</v>
      </c>
      <c r="E1302">
        <v>4</v>
      </c>
      <c r="F1302" t="s">
        <v>244</v>
      </c>
      <c r="G1302" t="s">
        <v>245</v>
      </c>
      <c r="H1302" t="s">
        <v>834</v>
      </c>
      <c r="I1302" t="s">
        <v>212</v>
      </c>
      <c r="J1302" t="s">
        <v>213</v>
      </c>
      <c r="K1302" t="s">
        <v>149</v>
      </c>
      <c r="M1302" t="s">
        <v>1625</v>
      </c>
      <c r="N1302" t="s">
        <v>563</v>
      </c>
      <c r="O1302" s="57">
        <v>46310.63144675926</v>
      </c>
      <c r="P1302" s="57">
        <v>46314.083622685182</v>
      </c>
      <c r="Q1302">
        <v>68937486</v>
      </c>
      <c r="S1302">
        <v>141420160532</v>
      </c>
      <c r="T1302" t="s">
        <v>4129</v>
      </c>
      <c r="U1302" t="s">
        <v>7775</v>
      </c>
      <c r="Z1302">
        <v>110.387319281299</v>
      </c>
      <c r="AA1302">
        <v>-6.9876040118188003</v>
      </c>
      <c r="AB1302" t="s">
        <v>7776</v>
      </c>
      <c r="AC1302" t="s">
        <v>284</v>
      </c>
      <c r="AO1302" t="s">
        <v>7472</v>
      </c>
      <c r="AR1302" t="s">
        <v>1630</v>
      </c>
      <c r="AS1302" t="s">
        <v>832</v>
      </c>
      <c r="AT1302" t="s">
        <v>220</v>
      </c>
      <c r="AV1302" t="s">
        <v>3018</v>
      </c>
      <c r="AW1302" t="s">
        <v>942</v>
      </c>
      <c r="AX1302" t="s">
        <v>222</v>
      </c>
      <c r="AZ1302" t="s">
        <v>3018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:61">
      <c r="A1303">
        <v>1302</v>
      </c>
      <c r="B1303">
        <v>1002644132</v>
      </c>
      <c r="C1303">
        <v>3</v>
      </c>
      <c r="D1303" t="s">
        <v>49</v>
      </c>
      <c r="E1303">
        <v>4</v>
      </c>
      <c r="F1303" t="s">
        <v>244</v>
      </c>
      <c r="G1303" t="s">
        <v>245</v>
      </c>
      <c r="H1303" t="s">
        <v>834</v>
      </c>
      <c r="I1303" t="s">
        <v>212</v>
      </c>
      <c r="J1303" t="s">
        <v>213</v>
      </c>
      <c r="K1303" t="s">
        <v>149</v>
      </c>
      <c r="M1303" t="s">
        <v>1625</v>
      </c>
      <c r="N1303" t="s">
        <v>215</v>
      </c>
      <c r="O1303" s="57">
        <v>46314.703090277777</v>
      </c>
      <c r="P1303" s="57">
        <v>46315.510069444441</v>
      </c>
      <c r="Q1303">
        <v>69413249</v>
      </c>
      <c r="S1303">
        <v>141420160570</v>
      </c>
      <c r="T1303" t="s">
        <v>9827</v>
      </c>
      <c r="U1303" t="s">
        <v>9828</v>
      </c>
      <c r="Z1303">
        <v>110.35819874238101</v>
      </c>
      <c r="AA1303">
        <v>-7.00423558078979</v>
      </c>
      <c r="AB1303" t="s">
        <v>9829</v>
      </c>
      <c r="AC1303" t="s">
        <v>225</v>
      </c>
      <c r="AO1303" t="s">
        <v>9532</v>
      </c>
      <c r="AR1303" t="s">
        <v>1630</v>
      </c>
      <c r="AS1303" t="s">
        <v>832</v>
      </c>
      <c r="AT1303" t="s">
        <v>230</v>
      </c>
      <c r="AV1303" t="s">
        <v>9484</v>
      </c>
      <c r="AW1303" t="s">
        <v>540</v>
      </c>
      <c r="AX1303" t="s">
        <v>222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1002629191</v>
      </c>
      <c r="C1304">
        <v>3</v>
      </c>
      <c r="D1304" t="s">
        <v>49</v>
      </c>
      <c r="E1304">
        <v>4</v>
      </c>
      <c r="F1304" t="s">
        <v>244</v>
      </c>
      <c r="G1304" t="s">
        <v>245</v>
      </c>
      <c r="H1304" t="s">
        <v>3477</v>
      </c>
      <c r="I1304" t="s">
        <v>212</v>
      </c>
      <c r="J1304" t="s">
        <v>213</v>
      </c>
      <c r="K1304" t="s">
        <v>149</v>
      </c>
      <c r="L1304" t="s">
        <v>214</v>
      </c>
      <c r="M1304" t="s">
        <v>1400</v>
      </c>
      <c r="N1304" t="s">
        <v>215</v>
      </c>
      <c r="O1304" s="57">
        <v>46304.435127314813</v>
      </c>
      <c r="P1304" s="57">
        <v>46310.440254629626</v>
      </c>
      <c r="Q1304">
        <v>69407137</v>
      </c>
      <c r="S1304">
        <v>141422112120</v>
      </c>
      <c r="T1304" t="s">
        <v>5467</v>
      </c>
      <c r="U1304" t="s">
        <v>5468</v>
      </c>
      <c r="V1304" t="s">
        <v>5469</v>
      </c>
      <c r="Z1304">
        <v>110.413528</v>
      </c>
      <c r="AA1304">
        <v>-7.0137299999999998</v>
      </c>
      <c r="AB1304" t="s">
        <v>5470</v>
      </c>
      <c r="AC1304" t="s">
        <v>235</v>
      </c>
      <c r="AL1304" t="s">
        <v>217</v>
      </c>
      <c r="AM1304" t="s">
        <v>5471</v>
      </c>
      <c r="AN1304" t="s">
        <v>6</v>
      </c>
      <c r="AO1304" s="57">
        <v>46275.444502314815</v>
      </c>
      <c r="AP1304" s="57">
        <v>46308.333333333336</v>
      </c>
      <c r="AQ1304" t="s">
        <v>838</v>
      </c>
      <c r="AR1304" t="s">
        <v>14</v>
      </c>
      <c r="AS1304" t="s">
        <v>219</v>
      </c>
      <c r="AT1304" t="s">
        <v>230</v>
      </c>
      <c r="AV1304" t="s">
        <v>7777</v>
      </c>
      <c r="AW1304" t="s">
        <v>876</v>
      </c>
      <c r="AX1304" t="s">
        <v>222</v>
      </c>
      <c r="BA1304" s="57">
        <v>46308.333333333336</v>
      </c>
      <c r="BB1304" t="s">
        <v>5471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1002639608</v>
      </c>
      <c r="C1305">
        <v>3</v>
      </c>
      <c r="D1305" t="s">
        <v>49</v>
      </c>
      <c r="E1305">
        <v>4</v>
      </c>
      <c r="F1305" t="s">
        <v>244</v>
      </c>
      <c r="G1305" t="s">
        <v>245</v>
      </c>
      <c r="H1305" t="s">
        <v>3477</v>
      </c>
      <c r="I1305" t="s">
        <v>212</v>
      </c>
      <c r="J1305" t="s">
        <v>213</v>
      </c>
      <c r="K1305" t="s">
        <v>149</v>
      </c>
      <c r="L1305" t="s">
        <v>214</v>
      </c>
      <c r="M1305" t="s">
        <v>224</v>
      </c>
      <c r="N1305" t="s">
        <v>215</v>
      </c>
      <c r="O1305" s="57">
        <v>46311.412199074075</v>
      </c>
      <c r="P1305" s="57">
        <v>46312.340567129628</v>
      </c>
      <c r="Q1305">
        <v>69411231</v>
      </c>
      <c r="S1305">
        <v>141422112149</v>
      </c>
      <c r="T1305" t="s">
        <v>8888</v>
      </c>
      <c r="U1305" t="s">
        <v>8889</v>
      </c>
      <c r="V1305" t="s">
        <v>8890</v>
      </c>
      <c r="Z1305">
        <v>110.394893</v>
      </c>
      <c r="AA1305">
        <v>-7.0556150000000004</v>
      </c>
      <c r="AB1305" t="s">
        <v>8891</v>
      </c>
      <c r="AC1305" t="s">
        <v>235</v>
      </c>
      <c r="AL1305" t="s">
        <v>217</v>
      </c>
      <c r="AM1305" t="s">
        <v>8134</v>
      </c>
      <c r="AN1305" t="s">
        <v>6</v>
      </c>
      <c r="AO1305" t="s">
        <v>7978</v>
      </c>
      <c r="AP1305" s="57">
        <v>46312.333333333336</v>
      </c>
      <c r="AR1305" t="s">
        <v>18</v>
      </c>
      <c r="AS1305" t="s">
        <v>219</v>
      </c>
      <c r="AT1305" t="s">
        <v>230</v>
      </c>
      <c r="AV1305" t="s">
        <v>226</v>
      </c>
      <c r="AW1305" t="s">
        <v>876</v>
      </c>
      <c r="AX1305" t="s">
        <v>222</v>
      </c>
      <c r="BA1305" s="57">
        <v>46312.333333333336</v>
      </c>
      <c r="BB1305" t="s">
        <v>8134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A1306">
        <v>1305</v>
      </c>
      <c r="B1306">
        <v>1002624319</v>
      </c>
      <c r="C1306">
        <v>3</v>
      </c>
      <c r="D1306" t="s">
        <v>49</v>
      </c>
      <c r="E1306">
        <v>4</v>
      </c>
      <c r="F1306" t="s">
        <v>244</v>
      </c>
      <c r="G1306" t="s">
        <v>245</v>
      </c>
      <c r="H1306" t="s">
        <v>3477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46301.563819444447</v>
      </c>
      <c r="P1306" s="57">
        <v>46301.63521990741</v>
      </c>
      <c r="Q1306">
        <v>69399709</v>
      </c>
      <c r="S1306">
        <v>141422112089</v>
      </c>
      <c r="T1306" t="s">
        <v>3478</v>
      </c>
      <c r="U1306" t="s">
        <v>3479</v>
      </c>
      <c r="V1306" t="s">
        <v>3480</v>
      </c>
      <c r="Z1306">
        <v>110.39816999999999</v>
      </c>
      <c r="AA1306">
        <v>-7.0143820000000003</v>
      </c>
      <c r="AB1306" t="s">
        <v>3481</v>
      </c>
      <c r="AC1306" t="s">
        <v>225</v>
      </c>
      <c r="AL1306" t="s">
        <v>217</v>
      </c>
      <c r="AM1306" t="s">
        <v>3482</v>
      </c>
      <c r="AN1306" t="s">
        <v>6</v>
      </c>
      <c r="AO1306" s="57">
        <v>46183.570092592592</v>
      </c>
      <c r="AR1306" t="s">
        <v>218</v>
      </c>
      <c r="AS1306" t="s">
        <v>219</v>
      </c>
      <c r="AT1306" t="s">
        <v>230</v>
      </c>
      <c r="AU1306">
        <v>20261006</v>
      </c>
      <c r="AV1306" t="s">
        <v>221</v>
      </c>
      <c r="AW1306" t="s">
        <v>861</v>
      </c>
      <c r="AX1306" t="s">
        <v>222</v>
      </c>
      <c r="BA1306" s="57">
        <v>46301.291666666664</v>
      </c>
      <c r="BB1306" t="s">
        <v>3482</v>
      </c>
      <c r="BC1306">
        <v>2026</v>
      </c>
      <c r="BD1306">
        <v>10</v>
      </c>
      <c r="BE1306">
        <v>6</v>
      </c>
      <c r="BF1306" s="6">
        <f t="shared" si="60"/>
        <v>46301</v>
      </c>
      <c r="BG1306">
        <f t="shared" si="61"/>
        <v>-0.29166666666424135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1002635537</v>
      </c>
      <c r="C1307">
        <v>3</v>
      </c>
      <c r="D1307" t="s">
        <v>49</v>
      </c>
      <c r="E1307">
        <v>4</v>
      </c>
      <c r="F1307" t="s">
        <v>244</v>
      </c>
      <c r="G1307" t="s">
        <v>245</v>
      </c>
      <c r="H1307" t="s">
        <v>3477</v>
      </c>
      <c r="I1307" t="s">
        <v>212</v>
      </c>
      <c r="J1307" t="s">
        <v>213</v>
      </c>
      <c r="K1307" t="s">
        <v>149</v>
      </c>
      <c r="M1307" t="s">
        <v>76</v>
      </c>
      <c r="N1307" t="s">
        <v>215</v>
      </c>
      <c r="O1307" s="57">
        <v>46308.66684027778</v>
      </c>
      <c r="P1307" s="57">
        <v>46309.495868055557</v>
      </c>
      <c r="Q1307">
        <v>69405206</v>
      </c>
      <c r="R1307">
        <v>2435308064</v>
      </c>
      <c r="S1307">
        <v>141422112135</v>
      </c>
      <c r="T1307" t="s">
        <v>3474</v>
      </c>
      <c r="U1307" t="s">
        <v>6743</v>
      </c>
      <c r="V1307" t="s">
        <v>6744</v>
      </c>
      <c r="Z1307">
        <v>110.416064270595</v>
      </c>
      <c r="AA1307">
        <v>-7.0089118372304204</v>
      </c>
      <c r="AB1307" t="s">
        <v>3476</v>
      </c>
      <c r="AC1307" t="s">
        <v>225</v>
      </c>
      <c r="AL1307" t="s">
        <v>217</v>
      </c>
      <c r="AM1307" t="s">
        <v>6745</v>
      </c>
      <c r="AN1307" t="s">
        <v>6</v>
      </c>
      <c r="AO1307" t="s">
        <v>6698</v>
      </c>
      <c r="AR1307" t="s">
        <v>218</v>
      </c>
      <c r="AS1307" t="s">
        <v>219</v>
      </c>
      <c r="AT1307" t="s">
        <v>230</v>
      </c>
      <c r="AU1307">
        <v>20261014</v>
      </c>
      <c r="AV1307" t="s">
        <v>221</v>
      </c>
      <c r="AW1307" t="s">
        <v>1585</v>
      </c>
      <c r="AX1307" t="s">
        <v>222</v>
      </c>
      <c r="BA1307" s="57">
        <v>46308.291666666664</v>
      </c>
      <c r="BB1307" t="s">
        <v>6745</v>
      </c>
      <c r="BC1307">
        <v>2026</v>
      </c>
      <c r="BD1307">
        <v>10</v>
      </c>
      <c r="BE1307">
        <v>14</v>
      </c>
      <c r="BF1307" s="6">
        <f t="shared" si="60"/>
        <v>46309</v>
      </c>
      <c r="BG1307">
        <f t="shared" si="61"/>
        <v>0.70833333333575865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1002638028</v>
      </c>
      <c r="C1308">
        <v>3</v>
      </c>
      <c r="D1308" t="s">
        <v>49</v>
      </c>
      <c r="E1308">
        <v>4</v>
      </c>
      <c r="F1308" t="s">
        <v>244</v>
      </c>
      <c r="G1308" t="s">
        <v>245</v>
      </c>
      <c r="H1308" t="s">
        <v>3477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46310.440266203703</v>
      </c>
      <c r="P1308" s="57">
        <v>46311.412939814814</v>
      </c>
      <c r="Q1308">
        <v>69407137</v>
      </c>
      <c r="S1308">
        <v>141422112140</v>
      </c>
      <c r="T1308" t="s">
        <v>5467</v>
      </c>
      <c r="U1308" t="s">
        <v>7778</v>
      </c>
      <c r="V1308" t="s">
        <v>7779</v>
      </c>
      <c r="Z1308">
        <v>110.41289999999999</v>
      </c>
      <c r="AA1308">
        <v>-7.0141999999999998</v>
      </c>
      <c r="AB1308" t="s">
        <v>5470</v>
      </c>
      <c r="AC1308" t="s">
        <v>216</v>
      </c>
      <c r="AL1308" t="s">
        <v>217</v>
      </c>
      <c r="AM1308" t="s">
        <v>7780</v>
      </c>
      <c r="AN1308" t="s">
        <v>6</v>
      </c>
      <c r="AO1308" t="s">
        <v>7690</v>
      </c>
      <c r="AR1308" t="s">
        <v>218</v>
      </c>
      <c r="AS1308" t="s">
        <v>219</v>
      </c>
      <c r="AT1308" t="s">
        <v>230</v>
      </c>
      <c r="AU1308">
        <v>20261016</v>
      </c>
      <c r="AV1308" t="s">
        <v>221</v>
      </c>
      <c r="AW1308" t="s">
        <v>541</v>
      </c>
      <c r="AX1308" t="s">
        <v>222</v>
      </c>
      <c r="BA1308" s="57">
        <v>46310.291666666664</v>
      </c>
      <c r="BB1308" t="s">
        <v>7780</v>
      </c>
      <c r="BC1308">
        <v>2026</v>
      </c>
      <c r="BD1308">
        <v>10</v>
      </c>
      <c r="BE1308">
        <v>16</v>
      </c>
      <c r="BF1308" s="6">
        <f t="shared" si="60"/>
        <v>46311</v>
      </c>
      <c r="BG1308">
        <f t="shared" si="61"/>
        <v>0.70833333333575865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1002619278</v>
      </c>
      <c r="C1309">
        <v>3</v>
      </c>
      <c r="D1309" t="s">
        <v>49</v>
      </c>
      <c r="E1309">
        <v>4</v>
      </c>
      <c r="F1309" t="s">
        <v>244</v>
      </c>
      <c r="G1309" t="s">
        <v>245</v>
      </c>
      <c r="H1309" t="s">
        <v>2143</v>
      </c>
      <c r="I1309" t="s">
        <v>212</v>
      </c>
      <c r="J1309" t="s">
        <v>213</v>
      </c>
      <c r="K1309" t="s">
        <v>149</v>
      </c>
      <c r="L1309" t="s">
        <v>214</v>
      </c>
      <c r="M1309" t="s">
        <v>1400</v>
      </c>
      <c r="N1309" t="s">
        <v>215</v>
      </c>
      <c r="O1309" s="57">
        <v>46297.426851851851</v>
      </c>
      <c r="P1309" s="57">
        <v>46300.701793981483</v>
      </c>
      <c r="Q1309">
        <v>69402849</v>
      </c>
      <c r="S1309">
        <v>143424112885</v>
      </c>
      <c r="T1309" t="s">
        <v>2144</v>
      </c>
      <c r="U1309" t="s">
        <v>2145</v>
      </c>
      <c r="V1309" t="s">
        <v>2146</v>
      </c>
      <c r="Z1309">
        <v>110.45200198888701</v>
      </c>
      <c r="AA1309">
        <v>-6.9622998110349101</v>
      </c>
      <c r="AB1309" t="s">
        <v>2147</v>
      </c>
      <c r="AC1309" t="s">
        <v>216</v>
      </c>
      <c r="AL1309" t="s">
        <v>217</v>
      </c>
      <c r="AM1309" t="s">
        <v>2148</v>
      </c>
      <c r="AN1309" t="s">
        <v>6</v>
      </c>
      <c r="AO1309" s="57">
        <v>46063.444386574076</v>
      </c>
      <c r="AP1309" s="57">
        <v>46298.333333333336</v>
      </c>
      <c r="AR1309" t="s">
        <v>14</v>
      </c>
      <c r="AS1309" t="s">
        <v>811</v>
      </c>
      <c r="AT1309" t="s">
        <v>230</v>
      </c>
      <c r="AV1309" t="s">
        <v>2875</v>
      </c>
      <c r="AW1309" t="s">
        <v>875</v>
      </c>
      <c r="AX1309" t="s">
        <v>222</v>
      </c>
      <c r="BA1309" s="57">
        <v>46298.333333333336</v>
      </c>
      <c r="BB1309" t="s">
        <v>2148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:61">
      <c r="A1310">
        <v>1309</v>
      </c>
      <c r="B1310">
        <v>1002639782</v>
      </c>
      <c r="C1310">
        <v>3</v>
      </c>
      <c r="D1310" t="s">
        <v>49</v>
      </c>
      <c r="E1310">
        <v>4</v>
      </c>
      <c r="F1310" t="s">
        <v>244</v>
      </c>
      <c r="G1310" t="s">
        <v>245</v>
      </c>
      <c r="H1310" t="s">
        <v>2143</v>
      </c>
      <c r="I1310" t="s">
        <v>212</v>
      </c>
      <c r="J1310" t="s">
        <v>213</v>
      </c>
      <c r="K1310" t="s">
        <v>149</v>
      </c>
      <c r="L1310" t="s">
        <v>214</v>
      </c>
      <c r="M1310" t="s">
        <v>1400</v>
      </c>
      <c r="N1310" t="s">
        <v>215</v>
      </c>
      <c r="O1310" s="57">
        <v>46311.449004629627</v>
      </c>
      <c r="P1310" s="57">
        <v>46314.529826388891</v>
      </c>
      <c r="Q1310">
        <v>69411299</v>
      </c>
      <c r="S1310">
        <v>143424113872</v>
      </c>
      <c r="T1310" t="s">
        <v>8892</v>
      </c>
      <c r="U1310" t="s">
        <v>8893</v>
      </c>
      <c r="V1310" t="s">
        <v>8894</v>
      </c>
      <c r="Z1310">
        <v>110.450771</v>
      </c>
      <c r="AA1310">
        <v>-6.9572700000000003</v>
      </c>
      <c r="AB1310" t="s">
        <v>8895</v>
      </c>
      <c r="AC1310" t="s">
        <v>235</v>
      </c>
      <c r="AL1310" t="s">
        <v>217</v>
      </c>
      <c r="AM1310" t="s">
        <v>8134</v>
      </c>
      <c r="AN1310" t="s">
        <v>6</v>
      </c>
      <c r="AO1310" t="s">
        <v>8065</v>
      </c>
      <c r="AP1310" s="57">
        <v>46312.333333333336</v>
      </c>
      <c r="AQ1310" t="s">
        <v>841</v>
      </c>
      <c r="AR1310" t="s">
        <v>14</v>
      </c>
      <c r="AS1310" t="s">
        <v>811</v>
      </c>
      <c r="AT1310" t="s">
        <v>230</v>
      </c>
      <c r="AV1310" t="s">
        <v>8896</v>
      </c>
      <c r="AW1310" t="s">
        <v>876</v>
      </c>
      <c r="AX1310" t="s">
        <v>222</v>
      </c>
      <c r="BA1310" s="57">
        <v>46312.333333333336</v>
      </c>
      <c r="BB1310" t="s">
        <v>8134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A1311">
        <v>1310</v>
      </c>
      <c r="B1311">
        <v>1002619811</v>
      </c>
      <c r="C1311">
        <v>3</v>
      </c>
      <c r="D1311" t="s">
        <v>49</v>
      </c>
      <c r="E1311">
        <v>4</v>
      </c>
      <c r="F1311" t="s">
        <v>244</v>
      </c>
      <c r="G1311" t="s">
        <v>245</v>
      </c>
      <c r="H1311" t="s">
        <v>2143</v>
      </c>
      <c r="I1311" t="s">
        <v>212</v>
      </c>
      <c r="J1311" t="s">
        <v>213</v>
      </c>
      <c r="K1311" t="s">
        <v>149</v>
      </c>
      <c r="M1311" t="s">
        <v>836</v>
      </c>
      <c r="N1311" t="s">
        <v>563</v>
      </c>
      <c r="O1311" s="57">
        <v>46297.56758101852</v>
      </c>
      <c r="P1311" s="57">
        <v>46303.431087962963</v>
      </c>
      <c r="Q1311">
        <v>66525052</v>
      </c>
      <c r="S1311">
        <v>143424112888</v>
      </c>
      <c r="T1311" t="s">
        <v>1652</v>
      </c>
      <c r="U1311" t="s">
        <v>2154</v>
      </c>
      <c r="V1311" t="s">
        <v>2876</v>
      </c>
      <c r="Z1311">
        <v>110.480244790182</v>
      </c>
      <c r="AA1311">
        <v>-6.95554778568407</v>
      </c>
      <c r="AB1311" t="s">
        <v>2155</v>
      </c>
      <c r="AC1311" t="s">
        <v>225</v>
      </c>
      <c r="AL1311" t="s">
        <v>217</v>
      </c>
      <c r="AM1311" t="s">
        <v>2877</v>
      </c>
      <c r="AN1311" t="s">
        <v>6</v>
      </c>
      <c r="AO1311" s="57">
        <v>46063.569363425922</v>
      </c>
      <c r="AP1311" s="57">
        <v>46301.333333333336</v>
      </c>
      <c r="AQ1311" t="s">
        <v>841</v>
      </c>
      <c r="AR1311" t="s">
        <v>14</v>
      </c>
      <c r="AS1311" t="s">
        <v>811</v>
      </c>
      <c r="AT1311" t="s">
        <v>230</v>
      </c>
      <c r="AV1311" t="s">
        <v>837</v>
      </c>
      <c r="AW1311" t="s">
        <v>1473</v>
      </c>
      <c r="AX1311" t="s">
        <v>222</v>
      </c>
      <c r="BA1311" s="57">
        <v>46301.333333333336</v>
      </c>
      <c r="BB1311" t="s">
        <v>2877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1002620890</v>
      </c>
      <c r="C1312">
        <v>3</v>
      </c>
      <c r="D1312" t="s">
        <v>49</v>
      </c>
      <c r="E1312">
        <v>4</v>
      </c>
      <c r="F1312" t="s">
        <v>244</v>
      </c>
      <c r="G1312" t="s">
        <v>245</v>
      </c>
      <c r="H1312" t="s">
        <v>2143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46298.489351851851</v>
      </c>
      <c r="P1312" s="57">
        <v>46298.653819444444</v>
      </c>
      <c r="Q1312">
        <v>69403538</v>
      </c>
      <c r="S1312">
        <v>143424113018</v>
      </c>
      <c r="T1312" t="s">
        <v>2149</v>
      </c>
      <c r="U1312" t="s">
        <v>2150</v>
      </c>
      <c r="V1312" t="s">
        <v>2151</v>
      </c>
      <c r="Z1312">
        <v>110.47651469707399</v>
      </c>
      <c r="AA1312">
        <v>-6.9811816113941401</v>
      </c>
      <c r="AB1312" t="s">
        <v>2152</v>
      </c>
      <c r="AC1312" t="s">
        <v>235</v>
      </c>
      <c r="AL1312" t="s">
        <v>217</v>
      </c>
      <c r="AM1312" t="s">
        <v>2153</v>
      </c>
      <c r="AN1312" t="s">
        <v>6</v>
      </c>
      <c r="AO1312" s="57">
        <v>46091.496435185189</v>
      </c>
      <c r="AP1312" s="57">
        <v>46300.333333333336</v>
      </c>
      <c r="AR1312" t="s">
        <v>218</v>
      </c>
      <c r="AS1312" t="s">
        <v>811</v>
      </c>
      <c r="AT1312" t="s">
        <v>230</v>
      </c>
      <c r="AU1312">
        <v>20261003</v>
      </c>
      <c r="AV1312" t="s">
        <v>221</v>
      </c>
      <c r="AW1312" t="s">
        <v>923</v>
      </c>
      <c r="AX1312" t="s">
        <v>222</v>
      </c>
      <c r="BA1312" s="57">
        <v>46300.333333333336</v>
      </c>
      <c r="BB1312" t="s">
        <v>2153</v>
      </c>
      <c r="BC1312">
        <v>2026</v>
      </c>
      <c r="BD1312">
        <v>10</v>
      </c>
      <c r="BE1312">
        <v>3</v>
      </c>
      <c r="BF1312" s="6">
        <f t="shared" si="60"/>
        <v>46298</v>
      </c>
      <c r="BG1312">
        <f t="shared" si="61"/>
        <v>-2.3333333333357587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1002623170</v>
      </c>
      <c r="C1313">
        <v>3</v>
      </c>
      <c r="D1313" t="s">
        <v>49</v>
      </c>
      <c r="E1313">
        <v>4</v>
      </c>
      <c r="F1313" t="s">
        <v>244</v>
      </c>
      <c r="G1313" t="s">
        <v>245</v>
      </c>
      <c r="H1313" t="s">
        <v>2143</v>
      </c>
      <c r="I1313" t="s">
        <v>212</v>
      </c>
      <c r="J1313" t="s">
        <v>213</v>
      </c>
      <c r="K1313" t="s">
        <v>149</v>
      </c>
      <c r="M1313" t="s">
        <v>76</v>
      </c>
      <c r="N1313" t="s">
        <v>215</v>
      </c>
      <c r="O1313" s="57">
        <v>46300.701805555553</v>
      </c>
      <c r="P1313" s="57">
        <v>46300.874236111114</v>
      </c>
      <c r="Q1313">
        <v>69402849</v>
      </c>
      <c r="S1313">
        <v>143424113026</v>
      </c>
      <c r="T1313" t="s">
        <v>2144</v>
      </c>
      <c r="U1313" t="s">
        <v>2878</v>
      </c>
      <c r="V1313" t="s">
        <v>2879</v>
      </c>
      <c r="Z1313">
        <v>110.45246256</v>
      </c>
      <c r="AA1313">
        <v>-6.9599035760000003</v>
      </c>
      <c r="AB1313" t="s">
        <v>2147</v>
      </c>
      <c r="AC1313" t="s">
        <v>216</v>
      </c>
      <c r="AL1313" t="s">
        <v>217</v>
      </c>
      <c r="AM1313" t="s">
        <v>2880</v>
      </c>
      <c r="AN1313" t="s">
        <v>6</v>
      </c>
      <c r="AO1313" s="57">
        <v>46152.726238425923</v>
      </c>
      <c r="AR1313" t="s">
        <v>218</v>
      </c>
      <c r="AS1313" t="s">
        <v>811</v>
      </c>
      <c r="AT1313" t="s">
        <v>230</v>
      </c>
      <c r="AU1313">
        <v>20261005</v>
      </c>
      <c r="AV1313" t="s">
        <v>221</v>
      </c>
      <c r="AW1313" t="s">
        <v>539</v>
      </c>
      <c r="AX1313" t="s">
        <v>222</v>
      </c>
      <c r="BA1313" s="57">
        <v>46300.291666666664</v>
      </c>
      <c r="BB1313" t="s">
        <v>2880</v>
      </c>
      <c r="BC1313">
        <v>2026</v>
      </c>
      <c r="BD1313">
        <v>10</v>
      </c>
      <c r="BE1313">
        <v>5</v>
      </c>
      <c r="BF1313" s="6">
        <f t="shared" si="60"/>
        <v>46300</v>
      </c>
      <c r="BG1313">
        <f t="shared" si="61"/>
        <v>-0.29166666666424135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1002622510</v>
      </c>
      <c r="C1314">
        <v>3</v>
      </c>
      <c r="D1314" t="s">
        <v>49</v>
      </c>
      <c r="E1314">
        <v>4</v>
      </c>
      <c r="F1314" t="s">
        <v>244</v>
      </c>
      <c r="G1314" t="s">
        <v>245</v>
      </c>
      <c r="H1314" t="s">
        <v>2143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46300.576956018522</v>
      </c>
      <c r="P1314" s="57">
        <v>46300.716365740744</v>
      </c>
      <c r="Q1314">
        <v>69401097</v>
      </c>
      <c r="S1314">
        <v>143424113024</v>
      </c>
      <c r="T1314" t="s">
        <v>2881</v>
      </c>
      <c r="U1314" t="s">
        <v>2882</v>
      </c>
      <c r="V1314" t="s">
        <v>2883</v>
      </c>
      <c r="Z1314">
        <v>110.47329458987301</v>
      </c>
      <c r="AA1314">
        <v>-6.9571208461416401</v>
      </c>
      <c r="AB1314" t="s">
        <v>2884</v>
      </c>
      <c r="AC1314" t="s">
        <v>225</v>
      </c>
      <c r="AL1314" t="s">
        <v>217</v>
      </c>
      <c r="AM1314" t="s">
        <v>2885</v>
      </c>
      <c r="AN1314" t="s">
        <v>6</v>
      </c>
      <c r="AO1314" s="57">
        <v>46152.601203703707</v>
      </c>
      <c r="AR1314" t="s">
        <v>218</v>
      </c>
      <c r="AS1314" t="s">
        <v>811</v>
      </c>
      <c r="AT1314" t="s">
        <v>230</v>
      </c>
      <c r="AU1314">
        <v>20261005</v>
      </c>
      <c r="AV1314" t="s">
        <v>221</v>
      </c>
      <c r="AW1314" t="s">
        <v>859</v>
      </c>
      <c r="AX1314" t="s">
        <v>222</v>
      </c>
      <c r="BA1314" s="57">
        <v>46300.291666666664</v>
      </c>
      <c r="BB1314" t="s">
        <v>2885</v>
      </c>
      <c r="BC1314">
        <v>2026</v>
      </c>
      <c r="BD1314">
        <v>10</v>
      </c>
      <c r="BE1314">
        <v>5</v>
      </c>
      <c r="BF1314" s="6">
        <f t="shared" si="60"/>
        <v>46300</v>
      </c>
      <c r="BG1314">
        <f t="shared" si="61"/>
        <v>-0.29166666666424135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1002624448</v>
      </c>
      <c r="C1315">
        <v>3</v>
      </c>
      <c r="D1315" t="s">
        <v>49</v>
      </c>
      <c r="E1315">
        <v>4</v>
      </c>
      <c r="F1315" t="s">
        <v>244</v>
      </c>
      <c r="G1315" t="s">
        <v>245</v>
      </c>
      <c r="H1315" t="s">
        <v>2143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46301.580972222226</v>
      </c>
      <c r="P1315" s="57">
        <v>46301.753993055558</v>
      </c>
      <c r="Q1315">
        <v>69405059</v>
      </c>
      <c r="S1315">
        <v>143424113159</v>
      </c>
      <c r="T1315" t="s">
        <v>3483</v>
      </c>
      <c r="U1315" t="s">
        <v>3484</v>
      </c>
      <c r="V1315" t="s">
        <v>3485</v>
      </c>
      <c r="Z1315">
        <v>110.534113794565</v>
      </c>
      <c r="AA1315">
        <v>-6.9909010987290499</v>
      </c>
      <c r="AB1315" t="s">
        <v>3486</v>
      </c>
      <c r="AC1315" t="s">
        <v>216</v>
      </c>
      <c r="AL1315" t="s">
        <v>217</v>
      </c>
      <c r="AM1315" t="s">
        <v>3442</v>
      </c>
      <c r="AN1315" t="s">
        <v>6</v>
      </c>
      <c r="AO1315" s="57">
        <v>46183.601145833331</v>
      </c>
      <c r="AP1315" s="57">
        <v>46302.458333333336</v>
      </c>
      <c r="AR1315" t="s">
        <v>218</v>
      </c>
      <c r="AS1315" t="s">
        <v>811</v>
      </c>
      <c r="AT1315" t="s">
        <v>230</v>
      </c>
      <c r="AU1315">
        <v>20261006</v>
      </c>
      <c r="AV1315" t="s">
        <v>221</v>
      </c>
      <c r="AW1315" t="s">
        <v>875</v>
      </c>
      <c r="AX1315" t="s">
        <v>222</v>
      </c>
      <c r="BA1315" s="57">
        <v>46302.458333333336</v>
      </c>
      <c r="BB1315" t="s">
        <v>3442</v>
      </c>
      <c r="BC1315">
        <v>2026</v>
      </c>
      <c r="BD1315">
        <v>10</v>
      </c>
      <c r="BE1315">
        <v>6</v>
      </c>
      <c r="BF1315" s="6">
        <f t="shared" si="60"/>
        <v>46301</v>
      </c>
      <c r="BG1315">
        <f t="shared" si="61"/>
        <v>-1.4583333333357587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1002623393</v>
      </c>
      <c r="C1316">
        <v>3</v>
      </c>
      <c r="D1316" t="s">
        <v>49</v>
      </c>
      <c r="E1316">
        <v>4</v>
      </c>
      <c r="F1316" t="s">
        <v>244</v>
      </c>
      <c r="G1316" t="s">
        <v>245</v>
      </c>
      <c r="H1316" t="s">
        <v>2143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46301.346990740742</v>
      </c>
      <c r="P1316" s="57">
        <v>46301.73333333333</v>
      </c>
      <c r="Q1316">
        <v>69404642</v>
      </c>
      <c r="S1316">
        <v>143424113153</v>
      </c>
      <c r="T1316" t="s">
        <v>3487</v>
      </c>
      <c r="U1316" t="s">
        <v>3488</v>
      </c>
      <c r="V1316" t="s">
        <v>3489</v>
      </c>
      <c r="Z1316">
        <v>110.527075007557</v>
      </c>
      <c r="AA1316">
        <v>-6.9877180135767398</v>
      </c>
      <c r="AB1316" t="s">
        <v>3490</v>
      </c>
      <c r="AC1316" t="s">
        <v>216</v>
      </c>
      <c r="AL1316" t="s">
        <v>217</v>
      </c>
      <c r="AM1316" t="s">
        <v>3491</v>
      </c>
      <c r="AN1316" t="s">
        <v>6</v>
      </c>
      <c r="AO1316" s="57">
        <v>46183.350821759261</v>
      </c>
      <c r="AP1316" s="57">
        <v>46302.333333333336</v>
      </c>
      <c r="AR1316" t="s">
        <v>218</v>
      </c>
      <c r="AS1316" t="s">
        <v>811</v>
      </c>
      <c r="AT1316" t="s">
        <v>230</v>
      </c>
      <c r="AU1316">
        <v>20261006</v>
      </c>
      <c r="AV1316" t="s">
        <v>221</v>
      </c>
      <c r="AW1316" t="s">
        <v>875</v>
      </c>
      <c r="AX1316" t="s">
        <v>222</v>
      </c>
      <c r="BA1316" s="57">
        <v>46302.333333333336</v>
      </c>
      <c r="BB1316" t="s">
        <v>3491</v>
      </c>
      <c r="BC1316">
        <v>2026</v>
      </c>
      <c r="BD1316">
        <v>10</v>
      </c>
      <c r="BE1316">
        <v>6</v>
      </c>
      <c r="BF1316" s="6">
        <f t="shared" si="60"/>
        <v>46301</v>
      </c>
      <c r="BG1316">
        <f t="shared" si="61"/>
        <v>-1.3333333333357587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1002623449</v>
      </c>
      <c r="C1317">
        <v>3</v>
      </c>
      <c r="D1317" t="s">
        <v>49</v>
      </c>
      <c r="E1317">
        <v>4</v>
      </c>
      <c r="F1317" t="s">
        <v>244</v>
      </c>
      <c r="G1317" t="s">
        <v>245</v>
      </c>
      <c r="H1317" t="s">
        <v>2143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46301.361516203702</v>
      </c>
      <c r="P1317" s="57">
        <v>46301.574756944443</v>
      </c>
      <c r="Q1317">
        <v>69404690</v>
      </c>
      <c r="S1317">
        <v>143424113157</v>
      </c>
      <c r="T1317" t="s">
        <v>3492</v>
      </c>
      <c r="U1317" t="s">
        <v>3493</v>
      </c>
      <c r="V1317" t="s">
        <v>3494</v>
      </c>
      <c r="Z1317">
        <v>110.458579435944</v>
      </c>
      <c r="AA1317">
        <v>-6.9671008147035902</v>
      </c>
      <c r="AB1317" t="s">
        <v>3495</v>
      </c>
      <c r="AC1317" t="s">
        <v>216</v>
      </c>
      <c r="AL1317" t="s">
        <v>217</v>
      </c>
      <c r="AM1317" t="s">
        <v>3161</v>
      </c>
      <c r="AN1317" t="s">
        <v>6</v>
      </c>
      <c r="AO1317" s="57">
        <v>46183.392407407409</v>
      </c>
      <c r="AP1317" s="57">
        <v>46302.333333333336</v>
      </c>
      <c r="AR1317" t="s">
        <v>218</v>
      </c>
      <c r="AS1317" t="s">
        <v>811</v>
      </c>
      <c r="AT1317" t="s">
        <v>230</v>
      </c>
      <c r="AU1317">
        <v>20261006</v>
      </c>
      <c r="AV1317" t="s">
        <v>221</v>
      </c>
      <c r="AW1317" t="s">
        <v>877</v>
      </c>
      <c r="AX1317" t="s">
        <v>222</v>
      </c>
      <c r="BA1317" s="57">
        <v>46302.333333333336</v>
      </c>
      <c r="BB1317" t="s">
        <v>3161</v>
      </c>
      <c r="BC1317">
        <v>2026</v>
      </c>
      <c r="BD1317">
        <v>10</v>
      </c>
      <c r="BE1317">
        <v>6</v>
      </c>
      <c r="BF1317" s="6">
        <f t="shared" si="60"/>
        <v>46301</v>
      </c>
      <c r="BG1317">
        <f t="shared" si="61"/>
        <v>-1.3333333333357587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1002634871</v>
      </c>
      <c r="C1318">
        <v>3</v>
      </c>
      <c r="D1318" t="s">
        <v>49</v>
      </c>
      <c r="E1318">
        <v>4</v>
      </c>
      <c r="F1318" t="s">
        <v>244</v>
      </c>
      <c r="G1318" t="s">
        <v>245</v>
      </c>
      <c r="H1318" t="s">
        <v>2143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46308.520543981482</v>
      </c>
      <c r="P1318" s="57">
        <v>46309.73269675926</v>
      </c>
      <c r="Q1318">
        <v>69409346</v>
      </c>
      <c r="S1318">
        <v>143424113724</v>
      </c>
      <c r="T1318" t="s">
        <v>6264</v>
      </c>
      <c r="U1318" t="s">
        <v>6265</v>
      </c>
      <c r="V1318" t="s">
        <v>6266</v>
      </c>
      <c r="Z1318">
        <v>110.491015</v>
      </c>
      <c r="AA1318">
        <v>-6.994523</v>
      </c>
      <c r="AB1318" t="s">
        <v>6267</v>
      </c>
      <c r="AC1318" t="s">
        <v>235</v>
      </c>
      <c r="AL1318" t="s">
        <v>217</v>
      </c>
      <c r="AM1318" t="s">
        <v>5885</v>
      </c>
      <c r="AN1318" t="s">
        <v>6</v>
      </c>
      <c r="AO1318" t="s">
        <v>6268</v>
      </c>
      <c r="AP1318" s="57">
        <v>46309.458333333336</v>
      </c>
      <c r="AR1318" t="s">
        <v>218</v>
      </c>
      <c r="AS1318" t="s">
        <v>811</v>
      </c>
      <c r="AT1318" t="s">
        <v>230</v>
      </c>
      <c r="AU1318">
        <v>20261014</v>
      </c>
      <c r="AV1318" t="s">
        <v>221</v>
      </c>
      <c r="AW1318" t="s">
        <v>879</v>
      </c>
      <c r="AX1318" t="s">
        <v>222</v>
      </c>
      <c r="BA1318" s="57">
        <v>46309.458333333336</v>
      </c>
      <c r="BB1318" t="s">
        <v>5885</v>
      </c>
      <c r="BC1318">
        <v>2026</v>
      </c>
      <c r="BD1318">
        <v>10</v>
      </c>
      <c r="BE1318">
        <v>14</v>
      </c>
      <c r="BF1318" s="6">
        <f t="shared" si="60"/>
        <v>46309</v>
      </c>
      <c r="BG1318">
        <f t="shared" si="61"/>
        <v>-0.45833333333575865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1002643035</v>
      </c>
      <c r="C1319">
        <v>3</v>
      </c>
      <c r="D1319" t="s">
        <v>49</v>
      </c>
      <c r="E1319">
        <v>4</v>
      </c>
      <c r="F1319" t="s">
        <v>244</v>
      </c>
      <c r="G1319" t="s">
        <v>245</v>
      </c>
      <c r="H1319" t="s">
        <v>2143</v>
      </c>
      <c r="I1319" t="s">
        <v>212</v>
      </c>
      <c r="J1319" t="s">
        <v>213</v>
      </c>
      <c r="K1319" t="s">
        <v>149</v>
      </c>
      <c r="M1319" t="s">
        <v>76</v>
      </c>
      <c r="N1319" t="s">
        <v>215</v>
      </c>
      <c r="O1319" s="57">
        <v>46314.52983796296</v>
      </c>
      <c r="P1319" s="57">
        <v>46314.595509259256</v>
      </c>
      <c r="Q1319">
        <v>69411299</v>
      </c>
      <c r="S1319">
        <v>143424113305</v>
      </c>
      <c r="T1319" t="s">
        <v>8892</v>
      </c>
      <c r="U1319" t="s">
        <v>9830</v>
      </c>
      <c r="V1319" t="s">
        <v>9831</v>
      </c>
      <c r="Z1319">
        <v>110.450076</v>
      </c>
      <c r="AA1319">
        <v>-6.9573460000000003</v>
      </c>
      <c r="AB1319" t="s">
        <v>8895</v>
      </c>
      <c r="AC1319" t="s">
        <v>216</v>
      </c>
      <c r="AL1319" t="s">
        <v>217</v>
      </c>
      <c r="AM1319" t="s">
        <v>9832</v>
      </c>
      <c r="AN1319" t="s">
        <v>6</v>
      </c>
      <c r="AO1319" t="s">
        <v>9545</v>
      </c>
      <c r="AR1319" t="s">
        <v>218</v>
      </c>
      <c r="AS1319" t="s">
        <v>811</v>
      </c>
      <c r="AT1319" t="s">
        <v>230</v>
      </c>
      <c r="AU1319">
        <v>20261019</v>
      </c>
      <c r="AV1319" t="s">
        <v>221</v>
      </c>
      <c r="AW1319" t="s">
        <v>540</v>
      </c>
      <c r="AX1319" t="s">
        <v>222</v>
      </c>
      <c r="BA1319" s="57">
        <v>46314.291666666664</v>
      </c>
      <c r="BB1319" t="s">
        <v>9832</v>
      </c>
      <c r="BC1319">
        <v>2026</v>
      </c>
      <c r="BD1319">
        <v>10</v>
      </c>
      <c r="BE1319">
        <v>19</v>
      </c>
      <c r="BF1319" s="6">
        <f t="shared" si="60"/>
        <v>46314</v>
      </c>
      <c r="BG1319">
        <f t="shared" si="61"/>
        <v>-0.29166666666424135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1002642363</v>
      </c>
      <c r="C1320">
        <v>3</v>
      </c>
      <c r="D1320" t="s">
        <v>49</v>
      </c>
      <c r="E1320">
        <v>4</v>
      </c>
      <c r="F1320" t="s">
        <v>244</v>
      </c>
      <c r="G1320" t="s">
        <v>245</v>
      </c>
      <c r="H1320" t="s">
        <v>2143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46314.390682870369</v>
      </c>
      <c r="P1320" s="57">
        <v>46314.636145833334</v>
      </c>
      <c r="Q1320">
        <v>69412633</v>
      </c>
      <c r="S1320">
        <v>143424113304</v>
      </c>
      <c r="T1320" t="s">
        <v>9833</v>
      </c>
      <c r="U1320" t="s">
        <v>9834</v>
      </c>
      <c r="V1320" t="s">
        <v>9835</v>
      </c>
      <c r="Z1320">
        <v>110.48831199999999</v>
      </c>
      <c r="AA1320">
        <v>-6.9730309999999998</v>
      </c>
      <c r="AB1320" t="s">
        <v>9836</v>
      </c>
      <c r="AC1320" t="s">
        <v>235</v>
      </c>
      <c r="AL1320" t="s">
        <v>217</v>
      </c>
      <c r="AM1320" t="s">
        <v>9837</v>
      </c>
      <c r="AN1320" t="s">
        <v>6</v>
      </c>
      <c r="AO1320" t="s">
        <v>9445</v>
      </c>
      <c r="AP1320" s="57">
        <v>46315.333333333336</v>
      </c>
      <c r="AR1320" t="s">
        <v>218</v>
      </c>
      <c r="AS1320" t="s">
        <v>811</v>
      </c>
      <c r="AT1320" t="s">
        <v>230</v>
      </c>
      <c r="AU1320">
        <v>20261019</v>
      </c>
      <c r="AV1320" t="s">
        <v>221</v>
      </c>
      <c r="AW1320" t="s">
        <v>883</v>
      </c>
      <c r="AX1320" t="s">
        <v>222</v>
      </c>
      <c r="BA1320" s="57">
        <v>46315.333333333336</v>
      </c>
      <c r="BB1320" t="s">
        <v>9837</v>
      </c>
      <c r="BC1320">
        <v>2026</v>
      </c>
      <c r="BD1320">
        <v>10</v>
      </c>
      <c r="BE1320">
        <v>19</v>
      </c>
      <c r="BF1320" s="6">
        <f t="shared" si="60"/>
        <v>46314</v>
      </c>
      <c r="BG1320">
        <f t="shared" si="61"/>
        <v>-1.3333333333357587</v>
      </c>
      <c r="BH1320" t="str">
        <f t="shared" si="62"/>
        <v>COMPLY</v>
      </c>
      <c r="BI1320" t="e">
        <f>VLOOKUP(H1320,Sheet2!$A$1:$B$270,2,FALSE)</f>
        <v>#N/A</v>
      </c>
    </row>
    <row r="1321" spans="1:61">
      <c r="A1321">
        <v>1320</v>
      </c>
      <c r="B1321">
        <v>1002637316</v>
      </c>
      <c r="C1321">
        <v>3</v>
      </c>
      <c r="D1321" t="s">
        <v>49</v>
      </c>
      <c r="E1321">
        <v>4</v>
      </c>
      <c r="F1321" t="s">
        <v>244</v>
      </c>
      <c r="G1321" t="s">
        <v>245</v>
      </c>
      <c r="H1321" t="s">
        <v>803</v>
      </c>
      <c r="I1321" t="s">
        <v>212</v>
      </c>
      <c r="J1321" t="s">
        <v>213</v>
      </c>
      <c r="K1321" t="s">
        <v>149</v>
      </c>
      <c r="L1321" t="s">
        <v>214</v>
      </c>
      <c r="M1321" t="s">
        <v>1400</v>
      </c>
      <c r="N1321" t="s">
        <v>215</v>
      </c>
      <c r="O1321" s="57">
        <v>46309.687256944446</v>
      </c>
      <c r="P1321" s="57">
        <v>46312.633935185186</v>
      </c>
      <c r="Q1321">
        <v>69410345</v>
      </c>
      <c r="S1321">
        <v>142406123153</v>
      </c>
      <c r="T1321" t="s">
        <v>7141</v>
      </c>
      <c r="U1321" t="s">
        <v>7142</v>
      </c>
      <c r="V1321" t="s">
        <v>7143</v>
      </c>
      <c r="Z1321">
        <v>110.407664</v>
      </c>
      <c r="AA1321">
        <v>-6.9820789999999997</v>
      </c>
      <c r="AB1321" t="s">
        <v>7144</v>
      </c>
      <c r="AC1321" t="s">
        <v>235</v>
      </c>
      <c r="AL1321" t="s">
        <v>217</v>
      </c>
      <c r="AM1321" t="s">
        <v>7145</v>
      </c>
      <c r="AN1321" t="s">
        <v>6</v>
      </c>
      <c r="AO1321" t="s">
        <v>6847</v>
      </c>
      <c r="AP1321" s="57">
        <v>46310.625</v>
      </c>
      <c r="AQ1321" t="s">
        <v>838</v>
      </c>
      <c r="AR1321" t="s">
        <v>14</v>
      </c>
      <c r="AS1321" t="s">
        <v>811</v>
      </c>
      <c r="AT1321" t="s">
        <v>230</v>
      </c>
      <c r="AV1321" t="s">
        <v>8908</v>
      </c>
      <c r="AW1321" t="s">
        <v>923</v>
      </c>
      <c r="AX1321" t="s">
        <v>222</v>
      </c>
      <c r="BA1321" s="57">
        <v>46310.625</v>
      </c>
      <c r="BB1321" t="s">
        <v>7145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1002637311</v>
      </c>
      <c r="C1322">
        <v>3</v>
      </c>
      <c r="D1322" t="s">
        <v>49</v>
      </c>
      <c r="E1322">
        <v>4</v>
      </c>
      <c r="F1322" t="s">
        <v>244</v>
      </c>
      <c r="G1322" t="s">
        <v>245</v>
      </c>
      <c r="H1322" t="s">
        <v>803</v>
      </c>
      <c r="I1322" t="s">
        <v>212</v>
      </c>
      <c r="J1322" t="s">
        <v>213</v>
      </c>
      <c r="K1322" t="s">
        <v>149</v>
      </c>
      <c r="L1322" t="s">
        <v>214</v>
      </c>
      <c r="M1322" t="s">
        <v>1400</v>
      </c>
      <c r="N1322" t="s">
        <v>215</v>
      </c>
      <c r="O1322" s="57">
        <v>46309.685196759259</v>
      </c>
      <c r="P1322" s="57">
        <v>46312.642800925925</v>
      </c>
      <c r="Q1322">
        <v>69410323</v>
      </c>
      <c r="S1322">
        <v>142406123152</v>
      </c>
      <c r="T1322" t="s">
        <v>7146</v>
      </c>
      <c r="U1322" t="s">
        <v>7147</v>
      </c>
      <c r="V1322" t="s">
        <v>7148</v>
      </c>
      <c r="Z1322">
        <v>110.407664</v>
      </c>
      <c r="AA1322">
        <v>-6.9820789999999997</v>
      </c>
      <c r="AB1322" t="s">
        <v>7149</v>
      </c>
      <c r="AC1322" t="s">
        <v>235</v>
      </c>
      <c r="AL1322" t="s">
        <v>217</v>
      </c>
      <c r="AM1322" t="s">
        <v>7145</v>
      </c>
      <c r="AN1322" t="s">
        <v>6</v>
      </c>
      <c r="AO1322" t="s">
        <v>6847</v>
      </c>
      <c r="AP1322" s="57">
        <v>46310.625</v>
      </c>
      <c r="AR1322" t="s">
        <v>14</v>
      </c>
      <c r="AS1322" t="s">
        <v>811</v>
      </c>
      <c r="AT1322" t="s">
        <v>230</v>
      </c>
      <c r="AV1322" t="s">
        <v>8909</v>
      </c>
      <c r="AW1322" t="s">
        <v>875</v>
      </c>
      <c r="AX1322" t="s">
        <v>222</v>
      </c>
      <c r="BA1322" s="57">
        <v>46310.625</v>
      </c>
      <c r="BB1322" t="s">
        <v>7145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:61">
      <c r="A1323">
        <v>1322</v>
      </c>
      <c r="B1323">
        <v>1002618755</v>
      </c>
      <c r="C1323">
        <v>3</v>
      </c>
      <c r="D1323" t="s">
        <v>49</v>
      </c>
      <c r="E1323">
        <v>4</v>
      </c>
      <c r="F1323" t="s">
        <v>244</v>
      </c>
      <c r="G1323" t="s">
        <v>245</v>
      </c>
      <c r="H1323" t="s">
        <v>803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46296.740671296298</v>
      </c>
      <c r="P1323" s="57">
        <v>46297.74459490741</v>
      </c>
      <c r="Q1323">
        <v>69402637</v>
      </c>
      <c r="S1323">
        <v>142406123044</v>
      </c>
      <c r="T1323" t="s">
        <v>932</v>
      </c>
      <c r="U1323" t="s">
        <v>1226</v>
      </c>
      <c r="V1323" t="s">
        <v>1227</v>
      </c>
      <c r="Z1323">
        <v>110.442810058593</v>
      </c>
      <c r="AA1323">
        <v>-6.9639205629502898</v>
      </c>
      <c r="AB1323" t="s">
        <v>1228</v>
      </c>
      <c r="AC1323" t="s">
        <v>235</v>
      </c>
      <c r="AL1323" t="s">
        <v>217</v>
      </c>
      <c r="AM1323" t="s">
        <v>1123</v>
      </c>
      <c r="AN1323" t="s">
        <v>6</v>
      </c>
      <c r="AO1323" s="57">
        <v>46032.746898148151</v>
      </c>
      <c r="AP1323" s="57">
        <v>46297.625</v>
      </c>
      <c r="AR1323" t="s">
        <v>218</v>
      </c>
      <c r="AS1323" t="s">
        <v>811</v>
      </c>
      <c r="AT1323" t="s">
        <v>230</v>
      </c>
      <c r="AU1323">
        <v>20261002</v>
      </c>
      <c r="AV1323" t="s">
        <v>221</v>
      </c>
      <c r="AW1323" t="s">
        <v>877</v>
      </c>
      <c r="AX1323" t="s">
        <v>222</v>
      </c>
      <c r="BA1323" s="57">
        <v>46297.625</v>
      </c>
      <c r="BB1323" t="s">
        <v>1123</v>
      </c>
      <c r="BC1323">
        <v>2026</v>
      </c>
      <c r="BD1323">
        <v>10</v>
      </c>
      <c r="BE1323">
        <v>2</v>
      </c>
      <c r="BF1323" s="6">
        <f t="shared" si="60"/>
        <v>46297</v>
      </c>
      <c r="BG1323">
        <f t="shared" si="61"/>
        <v>-0.625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1002621435</v>
      </c>
      <c r="C1324">
        <v>3</v>
      </c>
      <c r="D1324" t="s">
        <v>49</v>
      </c>
      <c r="E1324">
        <v>4</v>
      </c>
      <c r="F1324" t="s">
        <v>244</v>
      </c>
      <c r="G1324" t="s">
        <v>245</v>
      </c>
      <c r="H1324" t="s">
        <v>803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46299.607407407406</v>
      </c>
      <c r="P1324" s="57">
        <v>46300.645497685182</v>
      </c>
      <c r="Q1324">
        <v>69403935</v>
      </c>
      <c r="S1324">
        <v>142406123064</v>
      </c>
      <c r="T1324" t="s">
        <v>2156</v>
      </c>
      <c r="U1324" t="s">
        <v>2157</v>
      </c>
      <c r="V1324" t="s">
        <v>2158</v>
      </c>
      <c r="Z1324">
        <v>110.431072419472</v>
      </c>
      <c r="AA1324">
        <v>-6.9686406578249498</v>
      </c>
      <c r="AB1324" t="s">
        <v>2159</v>
      </c>
      <c r="AC1324" t="s">
        <v>235</v>
      </c>
      <c r="AL1324" t="s">
        <v>217</v>
      </c>
      <c r="AM1324" t="s">
        <v>2160</v>
      </c>
      <c r="AN1324" t="s">
        <v>6</v>
      </c>
      <c r="AO1324" s="57">
        <v>46122.610983796294</v>
      </c>
      <c r="AP1324" s="57">
        <v>46300.458333333336</v>
      </c>
      <c r="AR1324" t="s">
        <v>218</v>
      </c>
      <c r="AS1324" t="s">
        <v>811</v>
      </c>
      <c r="AT1324" t="s">
        <v>230</v>
      </c>
      <c r="AU1324">
        <v>20261005</v>
      </c>
      <c r="AV1324" t="s">
        <v>221</v>
      </c>
      <c r="AW1324" t="s">
        <v>1420</v>
      </c>
      <c r="AX1324" t="s">
        <v>222</v>
      </c>
      <c r="BA1324" s="57">
        <v>46300.458333333336</v>
      </c>
      <c r="BB1324" t="s">
        <v>2160</v>
      </c>
      <c r="BC1324">
        <v>2026</v>
      </c>
      <c r="BD1324">
        <v>10</v>
      </c>
      <c r="BE1324">
        <v>5</v>
      </c>
      <c r="BF1324" s="6">
        <f t="shared" si="60"/>
        <v>46300</v>
      </c>
      <c r="BG1324">
        <f t="shared" si="61"/>
        <v>-0.45833333333575865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1002625014</v>
      </c>
      <c r="C1325">
        <v>3</v>
      </c>
      <c r="D1325" t="s">
        <v>49</v>
      </c>
      <c r="E1325">
        <v>4</v>
      </c>
      <c r="F1325" t="s">
        <v>244</v>
      </c>
      <c r="G1325" t="s">
        <v>245</v>
      </c>
      <c r="H1325" t="s">
        <v>803</v>
      </c>
      <c r="I1325" t="s">
        <v>212</v>
      </c>
      <c r="J1325" t="s">
        <v>213</v>
      </c>
      <c r="K1325" t="s">
        <v>149</v>
      </c>
      <c r="M1325" t="s">
        <v>76</v>
      </c>
      <c r="N1325" t="s">
        <v>215</v>
      </c>
      <c r="O1325" s="57">
        <v>46301.692071759258</v>
      </c>
      <c r="P1325" s="57">
        <v>46301.754432870373</v>
      </c>
      <c r="Q1325">
        <v>69398466</v>
      </c>
      <c r="S1325">
        <v>142406123078</v>
      </c>
      <c r="T1325" t="s">
        <v>3496</v>
      </c>
      <c r="U1325" t="s">
        <v>3497</v>
      </c>
      <c r="V1325" t="s">
        <v>3498</v>
      </c>
      <c r="Z1325">
        <v>110.428122</v>
      </c>
      <c r="AA1325">
        <v>-6.9684670000000004</v>
      </c>
      <c r="AB1325" t="s">
        <v>3499</v>
      </c>
      <c r="AC1325" t="s">
        <v>216</v>
      </c>
      <c r="AL1325" t="s">
        <v>217</v>
      </c>
      <c r="AM1325" t="s">
        <v>3500</v>
      </c>
      <c r="AN1325" t="s">
        <v>6</v>
      </c>
      <c r="AO1325" s="57">
        <v>46183.694976851853</v>
      </c>
      <c r="AR1325" t="s">
        <v>218</v>
      </c>
      <c r="AS1325" t="s">
        <v>811</v>
      </c>
      <c r="AT1325" t="s">
        <v>230</v>
      </c>
      <c r="AU1325">
        <v>20261006</v>
      </c>
      <c r="AV1325" t="s">
        <v>221</v>
      </c>
      <c r="AW1325" t="s">
        <v>540</v>
      </c>
      <c r="AX1325" t="s">
        <v>222</v>
      </c>
      <c r="BA1325" s="57">
        <v>46301.291666666664</v>
      </c>
      <c r="BB1325" t="s">
        <v>3500</v>
      </c>
      <c r="BC1325">
        <v>2026</v>
      </c>
      <c r="BD1325">
        <v>10</v>
      </c>
      <c r="BE1325">
        <v>6</v>
      </c>
      <c r="BF1325" s="6">
        <f t="shared" si="60"/>
        <v>46301</v>
      </c>
      <c r="BG1325">
        <f t="shared" si="61"/>
        <v>-0.29166666666424135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1002628063</v>
      </c>
      <c r="C1326">
        <v>3</v>
      </c>
      <c r="D1326" t="s">
        <v>49</v>
      </c>
      <c r="E1326">
        <v>4</v>
      </c>
      <c r="F1326" t="s">
        <v>244</v>
      </c>
      <c r="G1326" t="s">
        <v>245</v>
      </c>
      <c r="H1326" t="s">
        <v>803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46303.659479166665</v>
      </c>
      <c r="P1326" s="57">
        <v>46305.522835648146</v>
      </c>
      <c r="Q1326">
        <v>69406670</v>
      </c>
      <c r="S1326">
        <v>142406123099</v>
      </c>
      <c r="T1326" t="s">
        <v>4648</v>
      </c>
      <c r="U1326" t="s">
        <v>4649</v>
      </c>
      <c r="V1326" t="s">
        <v>4650</v>
      </c>
      <c r="Z1326">
        <v>110.4225733</v>
      </c>
      <c r="AA1326">
        <v>-6.9758088999999996</v>
      </c>
      <c r="AB1326" t="s">
        <v>4651</v>
      </c>
      <c r="AC1326" t="s">
        <v>235</v>
      </c>
      <c r="AL1326" t="s">
        <v>217</v>
      </c>
      <c r="AM1326" t="s">
        <v>4652</v>
      </c>
      <c r="AN1326" t="s">
        <v>6</v>
      </c>
      <c r="AO1326" s="57">
        <v>46244.684513888889</v>
      </c>
      <c r="AP1326" s="57">
        <v>46305.333333333336</v>
      </c>
      <c r="AR1326" t="s">
        <v>218</v>
      </c>
      <c r="AS1326" t="s">
        <v>811</v>
      </c>
      <c r="AT1326" t="s">
        <v>230</v>
      </c>
      <c r="AU1326">
        <v>20261010</v>
      </c>
      <c r="AV1326" t="s">
        <v>221</v>
      </c>
      <c r="AW1326" t="s">
        <v>875</v>
      </c>
      <c r="AX1326" t="s">
        <v>222</v>
      </c>
      <c r="BA1326" s="57">
        <v>46305.333333333336</v>
      </c>
      <c r="BB1326" t="s">
        <v>4652</v>
      </c>
      <c r="BC1326">
        <v>2026</v>
      </c>
      <c r="BD1326">
        <v>10</v>
      </c>
      <c r="BE1326">
        <v>10</v>
      </c>
      <c r="BF1326" s="6">
        <f t="shared" si="60"/>
        <v>46305</v>
      </c>
      <c r="BG1326">
        <f t="shared" si="61"/>
        <v>-0.33333333333575865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1002640153</v>
      </c>
      <c r="C1327">
        <v>3</v>
      </c>
      <c r="D1327" t="s">
        <v>49</v>
      </c>
      <c r="E1327">
        <v>4</v>
      </c>
      <c r="F1327" t="s">
        <v>244</v>
      </c>
      <c r="G1327" t="s">
        <v>245</v>
      </c>
      <c r="H1327" t="s">
        <v>803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46311.56318287037</v>
      </c>
      <c r="P1327" s="57">
        <v>46312.665995370371</v>
      </c>
      <c r="Q1327">
        <v>69411490</v>
      </c>
      <c r="S1327">
        <v>142406123166</v>
      </c>
      <c r="T1327" t="s">
        <v>8897</v>
      </c>
      <c r="U1327" t="s">
        <v>8898</v>
      </c>
      <c r="V1327" t="s">
        <v>8899</v>
      </c>
      <c r="Z1327">
        <v>110.41775749999999</v>
      </c>
      <c r="AA1327">
        <v>-6.9831785999999996</v>
      </c>
      <c r="AB1327" t="s">
        <v>8900</v>
      </c>
      <c r="AC1327" t="s">
        <v>283</v>
      </c>
      <c r="AL1327" t="s">
        <v>217</v>
      </c>
      <c r="AM1327" t="s">
        <v>8901</v>
      </c>
      <c r="AN1327" t="s">
        <v>6</v>
      </c>
      <c r="AO1327" t="s">
        <v>8777</v>
      </c>
      <c r="AP1327" s="57">
        <v>46312.458333333336</v>
      </c>
      <c r="AR1327" t="s">
        <v>218</v>
      </c>
      <c r="AS1327" t="s">
        <v>811</v>
      </c>
      <c r="AT1327" t="s">
        <v>230</v>
      </c>
      <c r="AU1327">
        <v>20261017</v>
      </c>
      <c r="AV1327" t="s">
        <v>221</v>
      </c>
      <c r="AW1327" t="s">
        <v>540</v>
      </c>
      <c r="AX1327" t="s">
        <v>222</v>
      </c>
      <c r="BA1327" s="57">
        <v>46312.458333333336</v>
      </c>
      <c r="BB1327" t="s">
        <v>8901</v>
      </c>
      <c r="BC1327">
        <v>2026</v>
      </c>
      <c r="BD1327">
        <v>10</v>
      </c>
      <c r="BE1327">
        <v>17</v>
      </c>
      <c r="BF1327" s="6">
        <f t="shared" si="60"/>
        <v>46312</v>
      </c>
      <c r="BG1327">
        <f t="shared" si="61"/>
        <v>-0.45833333333575865</v>
      </c>
      <c r="BH1327" t="str">
        <f t="shared" si="62"/>
        <v>COMPLY</v>
      </c>
      <c r="BI1327" t="e">
        <f>VLOOKUP(H1327,Sheet2!$A$1:$B$270,2,FALSE)</f>
        <v>#N/A</v>
      </c>
    </row>
    <row r="1328" spans="1:61">
      <c r="A1328">
        <v>1327</v>
      </c>
      <c r="B1328">
        <v>1002641486</v>
      </c>
      <c r="C1328">
        <v>3</v>
      </c>
      <c r="D1328" t="s">
        <v>49</v>
      </c>
      <c r="E1328">
        <v>4</v>
      </c>
      <c r="F1328" t="s">
        <v>244</v>
      </c>
      <c r="G1328" t="s">
        <v>245</v>
      </c>
      <c r="H1328" t="s">
        <v>803</v>
      </c>
      <c r="I1328" t="s">
        <v>212</v>
      </c>
      <c r="J1328" t="s">
        <v>213</v>
      </c>
      <c r="K1328" t="s">
        <v>149</v>
      </c>
      <c r="M1328" t="s">
        <v>76</v>
      </c>
      <c r="N1328" t="s">
        <v>215</v>
      </c>
      <c r="O1328" s="57">
        <v>46312.633935185186</v>
      </c>
      <c r="P1328" s="57">
        <v>46313.606620370374</v>
      </c>
      <c r="Q1328">
        <v>69410345</v>
      </c>
      <c r="S1328">
        <v>142406123179</v>
      </c>
      <c r="T1328" t="s">
        <v>7141</v>
      </c>
      <c r="U1328" t="s">
        <v>8902</v>
      </c>
      <c r="V1328" t="s">
        <v>8903</v>
      </c>
      <c r="Z1328">
        <v>110.40742328</v>
      </c>
      <c r="AA1328">
        <v>-6.9821470679999997</v>
      </c>
      <c r="AB1328" t="s">
        <v>7144</v>
      </c>
      <c r="AC1328" t="s">
        <v>283</v>
      </c>
      <c r="AL1328" t="s">
        <v>217</v>
      </c>
      <c r="AM1328" t="s">
        <v>8904</v>
      </c>
      <c r="AN1328" t="s">
        <v>6</v>
      </c>
      <c r="AO1328" t="s">
        <v>8451</v>
      </c>
      <c r="AR1328" t="s">
        <v>218</v>
      </c>
      <c r="AS1328" t="s">
        <v>811</v>
      </c>
      <c r="AT1328" t="s">
        <v>230</v>
      </c>
      <c r="AU1328">
        <v>20261018</v>
      </c>
      <c r="AV1328" t="s">
        <v>221</v>
      </c>
      <c r="AW1328" t="s">
        <v>541</v>
      </c>
      <c r="AX1328" t="s">
        <v>222</v>
      </c>
      <c r="BA1328" s="57">
        <v>46312.291666666664</v>
      </c>
      <c r="BB1328" t="s">
        <v>8904</v>
      </c>
      <c r="BC1328">
        <v>2026</v>
      </c>
      <c r="BD1328">
        <v>10</v>
      </c>
      <c r="BE1328">
        <v>18</v>
      </c>
      <c r="BF1328" s="6">
        <f t="shared" si="60"/>
        <v>46313</v>
      </c>
      <c r="BG1328">
        <f t="shared" si="61"/>
        <v>0.70833333333575865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1002641494</v>
      </c>
      <c r="C1329">
        <v>3</v>
      </c>
      <c r="D1329" t="s">
        <v>49</v>
      </c>
      <c r="E1329">
        <v>4</v>
      </c>
      <c r="F1329" t="s">
        <v>244</v>
      </c>
      <c r="G1329" t="s">
        <v>245</v>
      </c>
      <c r="H1329" t="s">
        <v>803</v>
      </c>
      <c r="I1329" t="s">
        <v>212</v>
      </c>
      <c r="J1329" t="s">
        <v>213</v>
      </c>
      <c r="K1329" t="s">
        <v>149</v>
      </c>
      <c r="M1329" t="s">
        <v>76</v>
      </c>
      <c r="N1329" t="s">
        <v>215</v>
      </c>
      <c r="O1329" s="57">
        <v>46312.642800925925</v>
      </c>
      <c r="P1329" s="57">
        <v>46312.720497685186</v>
      </c>
      <c r="Q1329">
        <v>69410323</v>
      </c>
      <c r="S1329">
        <v>142406123180</v>
      </c>
      <c r="T1329" t="s">
        <v>7146</v>
      </c>
      <c r="U1329" t="s">
        <v>8902</v>
      </c>
      <c r="V1329" t="s">
        <v>8905</v>
      </c>
      <c r="Z1329">
        <v>110.40742328</v>
      </c>
      <c r="AA1329">
        <v>-6.9821470679999997</v>
      </c>
      <c r="AB1329" t="s">
        <v>7149</v>
      </c>
      <c r="AC1329" t="s">
        <v>225</v>
      </c>
      <c r="AL1329" t="s">
        <v>217</v>
      </c>
      <c r="AM1329" t="s">
        <v>8904</v>
      </c>
      <c r="AN1329" t="s">
        <v>6</v>
      </c>
      <c r="AO1329" t="s">
        <v>8495</v>
      </c>
      <c r="AR1329" t="s">
        <v>218</v>
      </c>
      <c r="AS1329" t="s">
        <v>811</v>
      </c>
      <c r="AT1329" t="s">
        <v>230</v>
      </c>
      <c r="AU1329">
        <v>20261017</v>
      </c>
      <c r="AV1329" t="s">
        <v>221</v>
      </c>
      <c r="AW1329" t="s">
        <v>540</v>
      </c>
      <c r="AX1329" t="s">
        <v>222</v>
      </c>
      <c r="BA1329" s="57">
        <v>46312.291666666664</v>
      </c>
      <c r="BB1329" t="s">
        <v>8904</v>
      </c>
      <c r="BC1329">
        <v>2026</v>
      </c>
      <c r="BD1329">
        <v>10</v>
      </c>
      <c r="BE1329">
        <v>17</v>
      </c>
      <c r="BF1329" s="6">
        <f t="shared" si="60"/>
        <v>46312</v>
      </c>
      <c r="BG1329">
        <f t="shared" si="61"/>
        <v>-0.29166666666424135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1002636404</v>
      </c>
      <c r="C1330">
        <v>3</v>
      </c>
      <c r="D1330" t="s">
        <v>49</v>
      </c>
      <c r="E1330">
        <v>4</v>
      </c>
      <c r="F1330" t="s">
        <v>244</v>
      </c>
      <c r="G1330" t="s">
        <v>245</v>
      </c>
      <c r="H1330" t="s">
        <v>803</v>
      </c>
      <c r="I1330" t="s">
        <v>212</v>
      </c>
      <c r="J1330" t="s">
        <v>213</v>
      </c>
      <c r="K1330" t="s">
        <v>149</v>
      </c>
      <c r="M1330" t="s">
        <v>7217</v>
      </c>
      <c r="N1330" t="s">
        <v>215</v>
      </c>
      <c r="O1330" s="57">
        <v>46309.45753472222</v>
      </c>
      <c r="P1330" s="57">
        <v>46312.528136574074</v>
      </c>
      <c r="Q1330">
        <v>69409949</v>
      </c>
      <c r="R1330">
        <v>2435314159</v>
      </c>
      <c r="S1330">
        <v>142406123146</v>
      </c>
      <c r="T1330" t="s">
        <v>7138</v>
      </c>
      <c r="U1330" t="s">
        <v>7139</v>
      </c>
      <c r="V1330" t="s">
        <v>8906</v>
      </c>
      <c r="Z1330">
        <v>110.4126392</v>
      </c>
      <c r="AA1330">
        <v>-6.9806656</v>
      </c>
      <c r="AB1330" t="s">
        <v>7140</v>
      </c>
      <c r="AC1330" t="s">
        <v>225</v>
      </c>
      <c r="AL1330" t="s">
        <v>217</v>
      </c>
      <c r="AM1330" t="s">
        <v>8907</v>
      </c>
      <c r="AN1330" t="s">
        <v>6</v>
      </c>
      <c r="AO1330" t="s">
        <v>7118</v>
      </c>
      <c r="AP1330" s="57">
        <v>46312.458333333336</v>
      </c>
      <c r="AR1330" t="s">
        <v>7055</v>
      </c>
      <c r="AS1330" t="s">
        <v>811</v>
      </c>
      <c r="AT1330" t="s">
        <v>230</v>
      </c>
      <c r="AV1330" t="s">
        <v>7218</v>
      </c>
      <c r="AW1330" t="s">
        <v>540</v>
      </c>
      <c r="AX1330" t="s">
        <v>222</v>
      </c>
      <c r="BA1330" s="57">
        <v>46312.458333333336</v>
      </c>
      <c r="BB1330" t="s">
        <v>8907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:61">
      <c r="A1331">
        <v>1330</v>
      </c>
      <c r="B1331">
        <v>1002646323</v>
      </c>
      <c r="C1331">
        <v>3</v>
      </c>
      <c r="D1331" t="s">
        <v>49</v>
      </c>
      <c r="E1331">
        <v>4</v>
      </c>
      <c r="F1331" t="s">
        <v>244</v>
      </c>
      <c r="G1331" t="s">
        <v>245</v>
      </c>
      <c r="H1331" t="s">
        <v>803</v>
      </c>
      <c r="I1331" t="s">
        <v>212</v>
      </c>
      <c r="J1331" t="s">
        <v>213</v>
      </c>
      <c r="K1331" t="s">
        <v>149</v>
      </c>
      <c r="L1331" t="s">
        <v>214</v>
      </c>
      <c r="M1331" t="s">
        <v>238</v>
      </c>
      <c r="N1331" t="s">
        <v>215</v>
      </c>
      <c r="O1331" s="57">
        <v>46315.75403935185</v>
      </c>
      <c r="P1331" s="57">
        <v>46315.755567129629</v>
      </c>
      <c r="Q1331">
        <v>69414072</v>
      </c>
      <c r="S1331">
        <v>142406123201</v>
      </c>
      <c r="T1331" t="s">
        <v>10512</v>
      </c>
      <c r="U1331" t="s">
        <v>10513</v>
      </c>
      <c r="V1331" t="s">
        <v>10514</v>
      </c>
      <c r="Z1331">
        <v>110.41764790000001</v>
      </c>
      <c r="AA1331">
        <v>-6.9840374999999897</v>
      </c>
      <c r="AB1331" t="s">
        <v>10515</v>
      </c>
      <c r="AC1331" t="s">
        <v>235</v>
      </c>
      <c r="AL1331" t="s">
        <v>217</v>
      </c>
      <c r="AM1331" t="s">
        <v>10516</v>
      </c>
      <c r="AN1331" t="s">
        <v>6</v>
      </c>
      <c r="AO1331" t="s">
        <v>10280</v>
      </c>
      <c r="AP1331" s="57">
        <v>46316.625</v>
      </c>
      <c r="AR1331" t="s">
        <v>239</v>
      </c>
      <c r="AS1331" t="s">
        <v>811</v>
      </c>
      <c r="AT1331" t="s">
        <v>230</v>
      </c>
      <c r="AV1331" t="s">
        <v>238</v>
      </c>
      <c r="AW1331" t="s">
        <v>886</v>
      </c>
      <c r="AX1331" t="s">
        <v>222</v>
      </c>
      <c r="BA1331" s="57">
        <v>46316.625</v>
      </c>
      <c r="BB1331" t="s">
        <v>10516</v>
      </c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:61">
      <c r="A1332">
        <v>1331</v>
      </c>
      <c r="B1332">
        <v>1002625976</v>
      </c>
      <c r="C1332">
        <v>3</v>
      </c>
      <c r="D1332" t="s">
        <v>49</v>
      </c>
      <c r="E1332">
        <v>4</v>
      </c>
      <c r="F1332" t="s">
        <v>244</v>
      </c>
      <c r="G1332" t="s">
        <v>245</v>
      </c>
      <c r="H1332" t="s">
        <v>803</v>
      </c>
      <c r="I1332" t="s">
        <v>212</v>
      </c>
      <c r="J1332" t="s">
        <v>213</v>
      </c>
      <c r="K1332" t="s">
        <v>149</v>
      </c>
      <c r="M1332" t="s">
        <v>1625</v>
      </c>
      <c r="N1332" t="s">
        <v>215</v>
      </c>
      <c r="O1332" s="57">
        <v>46302.522499999999</v>
      </c>
      <c r="P1332" s="57">
        <v>46306.083518518521</v>
      </c>
      <c r="Q1332">
        <v>69405788</v>
      </c>
      <c r="R1332">
        <v>2435314179</v>
      </c>
      <c r="S1332">
        <v>142406123083</v>
      </c>
      <c r="T1332" t="s">
        <v>4165</v>
      </c>
      <c r="U1332" t="s">
        <v>4166</v>
      </c>
      <c r="Z1332">
        <v>110.41231730185</v>
      </c>
      <c r="AA1332">
        <v>-6.9830205044812699</v>
      </c>
      <c r="AB1332" t="s">
        <v>4167</v>
      </c>
      <c r="AC1332" t="s">
        <v>225</v>
      </c>
      <c r="AO1332" s="57">
        <v>46213.538645833331</v>
      </c>
      <c r="AR1332" t="s">
        <v>1630</v>
      </c>
      <c r="AS1332" t="s">
        <v>811</v>
      </c>
      <c r="AT1332" t="s">
        <v>230</v>
      </c>
      <c r="AV1332" t="s">
        <v>3018</v>
      </c>
      <c r="AW1332" t="s">
        <v>1585</v>
      </c>
      <c r="AX1332" t="s">
        <v>222</v>
      </c>
      <c r="AZ1332" t="s">
        <v>3018</v>
      </c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:61">
      <c r="A1333">
        <v>1332</v>
      </c>
      <c r="B1333">
        <v>1002626009</v>
      </c>
      <c r="C1333">
        <v>3</v>
      </c>
      <c r="D1333" t="s">
        <v>49</v>
      </c>
      <c r="E1333">
        <v>4</v>
      </c>
      <c r="F1333" t="s">
        <v>244</v>
      </c>
      <c r="G1333" t="s">
        <v>245</v>
      </c>
      <c r="H1333" t="s">
        <v>803</v>
      </c>
      <c r="I1333" t="s">
        <v>212</v>
      </c>
      <c r="J1333" t="s">
        <v>213</v>
      </c>
      <c r="K1333" t="s">
        <v>149</v>
      </c>
      <c r="M1333" t="s">
        <v>1625</v>
      </c>
      <c r="N1333" t="s">
        <v>215</v>
      </c>
      <c r="O1333" s="57">
        <v>46302.53465277778</v>
      </c>
      <c r="P1333" s="57">
        <v>46306.08353009259</v>
      </c>
      <c r="Q1333">
        <v>69405805</v>
      </c>
      <c r="S1333">
        <v>142406123084</v>
      </c>
      <c r="T1333" t="s">
        <v>4165</v>
      </c>
      <c r="U1333" t="s">
        <v>4166</v>
      </c>
      <c r="Z1333">
        <v>110.41228511534401</v>
      </c>
      <c r="AA1333">
        <v>-6.98306310149892</v>
      </c>
      <c r="AB1333" t="s">
        <v>4168</v>
      </c>
      <c r="AC1333" t="s">
        <v>225</v>
      </c>
      <c r="AO1333" s="57">
        <v>46213.538645833331</v>
      </c>
      <c r="AR1333" t="s">
        <v>1630</v>
      </c>
      <c r="AS1333" t="s">
        <v>811</v>
      </c>
      <c r="AT1333" t="s">
        <v>230</v>
      </c>
      <c r="AV1333" t="s">
        <v>3018</v>
      </c>
      <c r="AW1333" t="s">
        <v>540</v>
      </c>
      <c r="AX1333" t="s">
        <v>222</v>
      </c>
      <c r="AZ1333" t="s">
        <v>3018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:61">
      <c r="A1334">
        <v>1333</v>
      </c>
      <c r="B1334">
        <v>1002626892</v>
      </c>
      <c r="C1334">
        <v>3</v>
      </c>
      <c r="D1334" t="s">
        <v>49</v>
      </c>
      <c r="E1334">
        <v>4</v>
      </c>
      <c r="F1334" t="s">
        <v>244</v>
      </c>
      <c r="G1334" t="s">
        <v>245</v>
      </c>
      <c r="H1334" t="s">
        <v>2161</v>
      </c>
      <c r="I1334" t="s">
        <v>212</v>
      </c>
      <c r="J1334" t="s">
        <v>213</v>
      </c>
      <c r="K1334" t="s">
        <v>149</v>
      </c>
      <c r="L1334" t="s">
        <v>214</v>
      </c>
      <c r="M1334" t="s">
        <v>836</v>
      </c>
      <c r="N1334" t="s">
        <v>215</v>
      </c>
      <c r="O1334" s="57">
        <v>46302.742754629631</v>
      </c>
      <c r="P1334" s="57">
        <v>46307.443796296298</v>
      </c>
      <c r="Q1334">
        <v>69406138</v>
      </c>
      <c r="S1334">
        <v>142410346950</v>
      </c>
      <c r="T1334" t="s">
        <v>4179</v>
      </c>
      <c r="U1334" t="s">
        <v>4180</v>
      </c>
      <c r="V1334" t="s">
        <v>4181</v>
      </c>
      <c r="Z1334">
        <v>110.473710112273</v>
      </c>
      <c r="AA1334">
        <v>-7.0116270614109597</v>
      </c>
      <c r="AB1334" t="s">
        <v>4182</v>
      </c>
      <c r="AC1334" t="s">
        <v>216</v>
      </c>
      <c r="AL1334" t="s">
        <v>217</v>
      </c>
      <c r="AM1334" t="s">
        <v>4183</v>
      </c>
      <c r="AN1334" t="s">
        <v>6</v>
      </c>
      <c r="AO1334" s="57">
        <v>46213.746666666666</v>
      </c>
      <c r="AP1334" s="57">
        <v>46303.625</v>
      </c>
      <c r="AQ1334" t="s">
        <v>841</v>
      </c>
      <c r="AR1334" t="s">
        <v>14</v>
      </c>
      <c r="AS1334" t="s">
        <v>2162</v>
      </c>
      <c r="AT1334" t="s">
        <v>230</v>
      </c>
      <c r="AV1334" t="s">
        <v>837</v>
      </c>
      <c r="AW1334" t="s">
        <v>876</v>
      </c>
      <c r="AX1334" t="s">
        <v>222</v>
      </c>
      <c r="BA1334" s="57">
        <v>46303.625</v>
      </c>
      <c r="BB1334" t="s">
        <v>4183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1002626903</v>
      </c>
      <c r="C1335">
        <v>3</v>
      </c>
      <c r="D1335" t="s">
        <v>49</v>
      </c>
      <c r="E1335">
        <v>4</v>
      </c>
      <c r="F1335" t="s">
        <v>244</v>
      </c>
      <c r="G1335" t="s">
        <v>245</v>
      </c>
      <c r="H1335" t="s">
        <v>2161</v>
      </c>
      <c r="I1335" t="s">
        <v>212</v>
      </c>
      <c r="J1335" t="s">
        <v>213</v>
      </c>
      <c r="K1335" t="s">
        <v>149</v>
      </c>
      <c r="L1335" t="s">
        <v>214</v>
      </c>
      <c r="M1335" t="s">
        <v>836</v>
      </c>
      <c r="N1335" t="s">
        <v>215</v>
      </c>
      <c r="O1335" s="57">
        <v>46302.747673611113</v>
      </c>
      <c r="P1335" s="57">
        <v>46307.443090277775</v>
      </c>
      <c r="Q1335">
        <v>69406141</v>
      </c>
      <c r="S1335">
        <v>142410346953</v>
      </c>
      <c r="T1335" t="s">
        <v>4179</v>
      </c>
      <c r="U1335" t="s">
        <v>4180</v>
      </c>
      <c r="V1335" t="s">
        <v>4184</v>
      </c>
      <c r="Z1335">
        <v>110.47372721135601</v>
      </c>
      <c r="AA1335">
        <v>-7.0115761477923497</v>
      </c>
      <c r="AB1335" t="s">
        <v>4185</v>
      </c>
      <c r="AC1335" t="s">
        <v>216</v>
      </c>
      <c r="AL1335" t="s">
        <v>217</v>
      </c>
      <c r="AM1335" t="s">
        <v>4183</v>
      </c>
      <c r="AN1335" t="s">
        <v>6</v>
      </c>
      <c r="AO1335" s="57">
        <v>46213.767291666663</v>
      </c>
      <c r="AP1335" s="57">
        <v>46303.625</v>
      </c>
      <c r="AQ1335" t="s">
        <v>841</v>
      </c>
      <c r="AR1335" t="s">
        <v>14</v>
      </c>
      <c r="AS1335" t="s">
        <v>2162</v>
      </c>
      <c r="AT1335" t="s">
        <v>230</v>
      </c>
      <c r="AV1335" t="s">
        <v>837</v>
      </c>
      <c r="AW1335" t="s">
        <v>875</v>
      </c>
      <c r="AX1335" t="s">
        <v>222</v>
      </c>
      <c r="BA1335" s="57">
        <v>46303.625</v>
      </c>
      <c r="BB1335" t="s">
        <v>4183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:61">
      <c r="A1336">
        <v>1335</v>
      </c>
      <c r="B1336">
        <v>1002622464</v>
      </c>
      <c r="C1336">
        <v>3</v>
      </c>
      <c r="D1336" t="s">
        <v>49</v>
      </c>
      <c r="E1336">
        <v>4</v>
      </c>
      <c r="F1336" t="s">
        <v>244</v>
      </c>
      <c r="G1336" t="s">
        <v>245</v>
      </c>
      <c r="H1336" t="s">
        <v>2161</v>
      </c>
      <c r="I1336" t="s">
        <v>212</v>
      </c>
      <c r="J1336" t="s">
        <v>213</v>
      </c>
      <c r="K1336" t="s">
        <v>149</v>
      </c>
      <c r="M1336" t="s">
        <v>76</v>
      </c>
      <c r="N1336" t="s">
        <v>215</v>
      </c>
      <c r="O1336" s="57">
        <v>46300.568726851852</v>
      </c>
      <c r="P1336" s="57">
        <v>46300.610231481478</v>
      </c>
      <c r="Q1336">
        <v>69400592</v>
      </c>
      <c r="S1336">
        <v>142410346926</v>
      </c>
      <c r="T1336" t="s">
        <v>2886</v>
      </c>
      <c r="U1336" t="s">
        <v>2887</v>
      </c>
      <c r="V1336" t="s">
        <v>2888</v>
      </c>
      <c r="Z1336">
        <v>110.483557213173</v>
      </c>
      <c r="AA1336">
        <v>-7.0110597994798702</v>
      </c>
      <c r="AB1336" t="s">
        <v>2889</v>
      </c>
      <c r="AC1336" t="s">
        <v>225</v>
      </c>
      <c r="AL1336" t="s">
        <v>217</v>
      </c>
      <c r="AM1336" t="s">
        <v>2890</v>
      </c>
      <c r="AN1336" t="s">
        <v>6</v>
      </c>
      <c r="AO1336" s="57">
        <v>46152.569618055553</v>
      </c>
      <c r="AR1336" t="s">
        <v>218</v>
      </c>
      <c r="AS1336" t="s">
        <v>2162</v>
      </c>
      <c r="AT1336" t="s">
        <v>230</v>
      </c>
      <c r="AU1336">
        <v>20261005</v>
      </c>
      <c r="AV1336" t="s">
        <v>221</v>
      </c>
      <c r="AW1336" t="s">
        <v>540</v>
      </c>
      <c r="AX1336" t="s">
        <v>222</v>
      </c>
      <c r="BA1336" s="57">
        <v>46300.291666666664</v>
      </c>
      <c r="BB1336" t="s">
        <v>2890</v>
      </c>
      <c r="BC1336">
        <v>2026</v>
      </c>
      <c r="BD1336">
        <v>10</v>
      </c>
      <c r="BE1336">
        <v>5</v>
      </c>
      <c r="BF1336" s="6">
        <f t="shared" si="60"/>
        <v>46300</v>
      </c>
      <c r="BG1336">
        <f t="shared" si="61"/>
        <v>-0.29166666666424135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1002626617</v>
      </c>
      <c r="C1337">
        <v>3</v>
      </c>
      <c r="D1337" t="s">
        <v>49</v>
      </c>
      <c r="E1337">
        <v>4</v>
      </c>
      <c r="F1337" t="s">
        <v>244</v>
      </c>
      <c r="G1337" t="s">
        <v>245</v>
      </c>
      <c r="H1337" t="s">
        <v>2161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46302.653171296297</v>
      </c>
      <c r="P1337" s="57">
        <v>46305.779826388891</v>
      </c>
      <c r="Q1337">
        <v>69406023</v>
      </c>
      <c r="S1337">
        <v>142410346952</v>
      </c>
      <c r="T1337" t="s">
        <v>4174</v>
      </c>
      <c r="U1337" t="s">
        <v>4175</v>
      </c>
      <c r="V1337" t="s">
        <v>4176</v>
      </c>
      <c r="Z1337">
        <v>110.465074</v>
      </c>
      <c r="AA1337">
        <v>-7.0224690000000001</v>
      </c>
      <c r="AB1337" t="s">
        <v>4177</v>
      </c>
      <c r="AC1337" t="s">
        <v>235</v>
      </c>
      <c r="AL1337" t="s">
        <v>217</v>
      </c>
      <c r="AM1337" t="s">
        <v>4178</v>
      </c>
      <c r="AN1337" t="s">
        <v>6</v>
      </c>
      <c r="AO1337" s="57">
        <v>46213.66333333333</v>
      </c>
      <c r="AP1337" s="57">
        <v>46303.625</v>
      </c>
      <c r="AR1337" t="s">
        <v>218</v>
      </c>
      <c r="AS1337" t="s">
        <v>2162</v>
      </c>
      <c r="AT1337" t="s">
        <v>230</v>
      </c>
      <c r="AU1337">
        <v>20261010</v>
      </c>
      <c r="AV1337" t="s">
        <v>221</v>
      </c>
      <c r="AW1337" t="s">
        <v>236</v>
      </c>
      <c r="AX1337" t="s">
        <v>222</v>
      </c>
      <c r="BA1337" s="57">
        <v>46303.625</v>
      </c>
      <c r="BB1337" t="s">
        <v>4178</v>
      </c>
      <c r="BC1337">
        <v>2026</v>
      </c>
      <c r="BD1337">
        <v>10</v>
      </c>
      <c r="BE1337">
        <v>10</v>
      </c>
      <c r="BF1337" s="6">
        <f t="shared" si="60"/>
        <v>46305</v>
      </c>
      <c r="BG1337">
        <f t="shared" si="61"/>
        <v>1.375</v>
      </c>
      <c r="BH1337" t="str">
        <f t="shared" si="62"/>
        <v>NOT COMPLY</v>
      </c>
      <c r="BI1337" t="e">
        <f>VLOOKUP(H1337,Sheet2!$A$1:$B$270,2,FALSE)</f>
        <v>#N/A</v>
      </c>
    </row>
    <row r="1338" spans="1:61">
      <c r="A1338">
        <v>1337</v>
      </c>
      <c r="B1338">
        <v>1002625572</v>
      </c>
      <c r="C1338">
        <v>3</v>
      </c>
      <c r="D1338" t="s">
        <v>49</v>
      </c>
      <c r="E1338">
        <v>4</v>
      </c>
      <c r="F1338" t="s">
        <v>244</v>
      </c>
      <c r="G1338" t="s">
        <v>245</v>
      </c>
      <c r="H1338" t="s">
        <v>2161</v>
      </c>
      <c r="I1338" t="s">
        <v>212</v>
      </c>
      <c r="J1338" t="s">
        <v>213</v>
      </c>
      <c r="K1338" t="s">
        <v>149</v>
      </c>
      <c r="L1338" t="s">
        <v>214</v>
      </c>
      <c r="M1338" t="s">
        <v>76</v>
      </c>
      <c r="N1338" t="s">
        <v>215</v>
      </c>
      <c r="O1338" s="57">
        <v>46302.426782407405</v>
      </c>
      <c r="P1338" s="57">
        <v>46303.477835648147</v>
      </c>
      <c r="Q1338">
        <v>69405539</v>
      </c>
      <c r="S1338">
        <v>142410346947</v>
      </c>
      <c r="T1338" t="s">
        <v>4169</v>
      </c>
      <c r="U1338" t="s">
        <v>4170</v>
      </c>
      <c r="V1338" t="s">
        <v>4171</v>
      </c>
      <c r="Z1338">
        <v>110.464269</v>
      </c>
      <c r="AA1338">
        <v>-7.0358090000000004</v>
      </c>
      <c r="AB1338" t="s">
        <v>4172</v>
      </c>
      <c r="AC1338" t="s">
        <v>235</v>
      </c>
      <c r="AL1338" t="s">
        <v>217</v>
      </c>
      <c r="AM1338" t="s">
        <v>4173</v>
      </c>
      <c r="AN1338" t="s">
        <v>6</v>
      </c>
      <c r="AO1338" s="57">
        <v>46213.434340277781</v>
      </c>
      <c r="AP1338" s="57">
        <v>46303.333333333336</v>
      </c>
      <c r="AR1338" t="s">
        <v>218</v>
      </c>
      <c r="AS1338" t="s">
        <v>2162</v>
      </c>
      <c r="AT1338" t="s">
        <v>230</v>
      </c>
      <c r="AU1338">
        <v>20261008</v>
      </c>
      <c r="AV1338" t="s">
        <v>221</v>
      </c>
      <c r="AW1338" t="s">
        <v>880</v>
      </c>
      <c r="AX1338" t="s">
        <v>222</v>
      </c>
      <c r="BA1338" s="57">
        <v>46303.333333333336</v>
      </c>
      <c r="BB1338" t="s">
        <v>4173</v>
      </c>
      <c r="BC1338">
        <v>2026</v>
      </c>
      <c r="BD1338">
        <v>10</v>
      </c>
      <c r="BE1338">
        <v>8</v>
      </c>
      <c r="BF1338" s="6">
        <f t="shared" si="60"/>
        <v>46303</v>
      </c>
      <c r="BG1338">
        <f t="shared" si="61"/>
        <v>-0.33333333333575865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1002628196</v>
      </c>
      <c r="C1339">
        <v>3</v>
      </c>
      <c r="D1339" t="s">
        <v>49</v>
      </c>
      <c r="E1339">
        <v>4</v>
      </c>
      <c r="F1339" t="s">
        <v>244</v>
      </c>
      <c r="G1339" t="s">
        <v>245</v>
      </c>
      <c r="H1339" t="s">
        <v>2161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46303.673321759263</v>
      </c>
      <c r="P1339" s="57">
        <v>46304.631307870368</v>
      </c>
      <c r="Q1339">
        <v>69406702</v>
      </c>
      <c r="S1339">
        <v>142410346970</v>
      </c>
      <c r="T1339" t="s">
        <v>4653</v>
      </c>
      <c r="U1339" t="s">
        <v>4654</v>
      </c>
      <c r="V1339" t="s">
        <v>4655</v>
      </c>
      <c r="Z1339">
        <v>110.46887040138201</v>
      </c>
      <c r="AA1339">
        <v>-6.9865239766711502</v>
      </c>
      <c r="AB1339" t="s">
        <v>4656</v>
      </c>
      <c r="AC1339" t="s">
        <v>235</v>
      </c>
      <c r="AL1339" t="s">
        <v>217</v>
      </c>
      <c r="AM1339" t="s">
        <v>4657</v>
      </c>
      <c r="AN1339" t="s">
        <v>6</v>
      </c>
      <c r="AO1339" s="57">
        <v>46244.684513888889</v>
      </c>
      <c r="AP1339" s="57">
        <v>46304.625</v>
      </c>
      <c r="AR1339" t="s">
        <v>218</v>
      </c>
      <c r="AS1339" t="s">
        <v>2162</v>
      </c>
      <c r="AT1339" t="s">
        <v>230</v>
      </c>
      <c r="AU1339">
        <v>20261009</v>
      </c>
      <c r="AV1339" t="s">
        <v>221</v>
      </c>
      <c r="AW1339" t="s">
        <v>881</v>
      </c>
      <c r="AX1339" t="s">
        <v>222</v>
      </c>
      <c r="BA1339" s="57">
        <v>46304.625</v>
      </c>
      <c r="BB1339" t="s">
        <v>4657</v>
      </c>
      <c r="BC1339">
        <v>2026</v>
      </c>
      <c r="BD1339">
        <v>10</v>
      </c>
      <c r="BE1339">
        <v>9</v>
      </c>
      <c r="BF1339" s="6">
        <f t="shared" si="60"/>
        <v>46304</v>
      </c>
      <c r="BG1339">
        <f t="shared" si="61"/>
        <v>-0.625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1002630555</v>
      </c>
      <c r="C1340">
        <v>3</v>
      </c>
      <c r="D1340" t="s">
        <v>49</v>
      </c>
      <c r="E1340">
        <v>4</v>
      </c>
      <c r="F1340" t="s">
        <v>244</v>
      </c>
      <c r="G1340" t="s">
        <v>245</v>
      </c>
      <c r="H1340" t="s">
        <v>2161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46304.803229166668</v>
      </c>
      <c r="P1340" s="57">
        <v>46306.586817129632</v>
      </c>
      <c r="Q1340">
        <v>69407672</v>
      </c>
      <c r="S1340">
        <v>142410346975</v>
      </c>
      <c r="T1340" t="s">
        <v>5472</v>
      </c>
      <c r="U1340" t="s">
        <v>5473</v>
      </c>
      <c r="V1340" t="s">
        <v>5474</v>
      </c>
      <c r="Z1340">
        <v>110.449815</v>
      </c>
      <c r="AA1340">
        <v>-6.968445</v>
      </c>
      <c r="AB1340" t="s">
        <v>5475</v>
      </c>
      <c r="AC1340" t="s">
        <v>235</v>
      </c>
      <c r="AL1340" t="s">
        <v>217</v>
      </c>
      <c r="AM1340" t="s">
        <v>5476</v>
      </c>
      <c r="AN1340" t="s">
        <v>6</v>
      </c>
      <c r="AO1340" s="57">
        <v>46275.809467592589</v>
      </c>
      <c r="AP1340" s="57">
        <v>46306.333333333336</v>
      </c>
      <c r="AR1340" t="s">
        <v>218</v>
      </c>
      <c r="AS1340" t="s">
        <v>2162</v>
      </c>
      <c r="AT1340" t="s">
        <v>230</v>
      </c>
      <c r="AU1340">
        <v>20261011</v>
      </c>
      <c r="AV1340" t="s">
        <v>221</v>
      </c>
      <c r="AW1340" t="s">
        <v>877</v>
      </c>
      <c r="AX1340" t="s">
        <v>222</v>
      </c>
      <c r="BA1340" s="57">
        <v>46306.333333333336</v>
      </c>
      <c r="BB1340" t="s">
        <v>5476</v>
      </c>
      <c r="BC1340">
        <v>2026</v>
      </c>
      <c r="BD1340">
        <v>10</v>
      </c>
      <c r="BE1340">
        <v>11</v>
      </c>
      <c r="BF1340" s="6">
        <f t="shared" si="60"/>
        <v>46306</v>
      </c>
      <c r="BG1340">
        <f t="shared" si="61"/>
        <v>-0.33333333333575865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1002630593</v>
      </c>
      <c r="C1341">
        <v>3</v>
      </c>
      <c r="D1341" t="s">
        <v>49</v>
      </c>
      <c r="E1341">
        <v>4</v>
      </c>
      <c r="F1341" t="s">
        <v>244</v>
      </c>
      <c r="G1341" t="s">
        <v>245</v>
      </c>
      <c r="H1341" t="s">
        <v>2161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46305.308113425926</v>
      </c>
      <c r="P1341" s="57">
        <v>46306.628136574072</v>
      </c>
      <c r="Q1341">
        <v>69407680</v>
      </c>
      <c r="S1341">
        <v>142410346579</v>
      </c>
      <c r="T1341" t="s">
        <v>5477</v>
      </c>
      <c r="U1341" t="s">
        <v>5478</v>
      </c>
      <c r="V1341" t="s">
        <v>5479</v>
      </c>
      <c r="Z1341">
        <v>110.545579</v>
      </c>
      <c r="AA1341">
        <v>-7.0581620000000003</v>
      </c>
      <c r="AB1341" t="s">
        <v>5480</v>
      </c>
      <c r="AC1341" t="s">
        <v>235</v>
      </c>
      <c r="AL1341" t="s">
        <v>217</v>
      </c>
      <c r="AM1341" t="s">
        <v>5481</v>
      </c>
      <c r="AN1341" t="s">
        <v>6</v>
      </c>
      <c r="AO1341" s="57">
        <v>46305.319699074076</v>
      </c>
      <c r="AP1341" s="57">
        <v>46306.333333333336</v>
      </c>
      <c r="AR1341" t="s">
        <v>218</v>
      </c>
      <c r="AS1341" t="s">
        <v>2162</v>
      </c>
      <c r="AT1341" t="s">
        <v>230</v>
      </c>
      <c r="AU1341">
        <v>20261011</v>
      </c>
      <c r="AV1341" t="s">
        <v>221</v>
      </c>
      <c r="AW1341" t="s">
        <v>879</v>
      </c>
      <c r="AX1341" t="s">
        <v>222</v>
      </c>
      <c r="BA1341" s="57">
        <v>46306.333333333336</v>
      </c>
      <c r="BB1341" t="s">
        <v>5481</v>
      </c>
      <c r="BC1341">
        <v>2026</v>
      </c>
      <c r="BD1341">
        <v>10</v>
      </c>
      <c r="BE1341">
        <v>11</v>
      </c>
      <c r="BF1341" s="6">
        <f t="shared" si="60"/>
        <v>46306</v>
      </c>
      <c r="BG1341">
        <f t="shared" si="61"/>
        <v>-0.33333333333575865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1002632060</v>
      </c>
      <c r="C1342">
        <v>3</v>
      </c>
      <c r="D1342" t="s">
        <v>49</v>
      </c>
      <c r="E1342">
        <v>4</v>
      </c>
      <c r="F1342" t="s">
        <v>244</v>
      </c>
      <c r="G1342" t="s">
        <v>245</v>
      </c>
      <c r="H1342" t="s">
        <v>2161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46307.384421296294</v>
      </c>
      <c r="P1342" s="57">
        <v>46308.718981481485</v>
      </c>
      <c r="Q1342">
        <v>69408365</v>
      </c>
      <c r="S1342">
        <v>142410346985</v>
      </c>
      <c r="T1342" t="s">
        <v>6269</v>
      </c>
      <c r="U1342" t="s">
        <v>6270</v>
      </c>
      <c r="V1342" t="s">
        <v>6271</v>
      </c>
      <c r="Z1342">
        <v>110.58635</v>
      </c>
      <c r="AA1342">
        <v>-7.0468409999999997</v>
      </c>
      <c r="AB1342" t="s">
        <v>6272</v>
      </c>
      <c r="AC1342" t="s">
        <v>235</v>
      </c>
      <c r="AL1342" t="s">
        <v>217</v>
      </c>
      <c r="AM1342" t="s">
        <v>6273</v>
      </c>
      <c r="AN1342" t="s">
        <v>6</v>
      </c>
      <c r="AO1342" s="57">
        <v>46366.392314814817</v>
      </c>
      <c r="AP1342" s="57">
        <v>46308.458333333336</v>
      </c>
      <c r="AR1342" t="s">
        <v>218</v>
      </c>
      <c r="AS1342" t="s">
        <v>2162</v>
      </c>
      <c r="AT1342" t="s">
        <v>230</v>
      </c>
      <c r="AU1342">
        <v>20261013</v>
      </c>
      <c r="AV1342" t="s">
        <v>221</v>
      </c>
      <c r="AW1342" t="s">
        <v>876</v>
      </c>
      <c r="AX1342" t="s">
        <v>222</v>
      </c>
      <c r="BA1342" s="57">
        <v>46308.458333333336</v>
      </c>
      <c r="BB1342" t="s">
        <v>6273</v>
      </c>
      <c r="BC1342">
        <v>2026</v>
      </c>
      <c r="BD1342">
        <v>10</v>
      </c>
      <c r="BE1342">
        <v>13</v>
      </c>
      <c r="BF1342" s="6">
        <f t="shared" si="60"/>
        <v>46308</v>
      </c>
      <c r="BG1342">
        <f t="shared" si="61"/>
        <v>-0.45833333333575865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1002633388</v>
      </c>
      <c r="C1343">
        <v>3</v>
      </c>
      <c r="D1343" t="s">
        <v>49</v>
      </c>
      <c r="E1343">
        <v>4</v>
      </c>
      <c r="F1343" t="s">
        <v>244</v>
      </c>
      <c r="G1343" t="s">
        <v>245</v>
      </c>
      <c r="H1343" t="s">
        <v>2161</v>
      </c>
      <c r="I1343" t="s">
        <v>212</v>
      </c>
      <c r="J1343" t="s">
        <v>213</v>
      </c>
      <c r="K1343" t="s">
        <v>149</v>
      </c>
      <c r="M1343" t="s">
        <v>1625</v>
      </c>
      <c r="N1343" t="s">
        <v>215</v>
      </c>
      <c r="O1343" s="57">
        <v>46307.648993055554</v>
      </c>
      <c r="P1343" s="57">
        <v>46312.648217592592</v>
      </c>
      <c r="Q1343">
        <v>69408834</v>
      </c>
      <c r="S1343">
        <v>142410346993</v>
      </c>
      <c r="T1343" t="s">
        <v>6274</v>
      </c>
      <c r="U1343" t="s">
        <v>6275</v>
      </c>
      <c r="V1343" t="s">
        <v>6276</v>
      </c>
      <c r="Z1343">
        <v>110.481216728931</v>
      </c>
      <c r="AA1343">
        <v>-7.0573267277358998</v>
      </c>
      <c r="AB1343" t="s">
        <v>6277</v>
      </c>
      <c r="AC1343" t="s">
        <v>225</v>
      </c>
      <c r="AL1343" t="s">
        <v>217</v>
      </c>
      <c r="AM1343" t="s">
        <v>6278</v>
      </c>
      <c r="AN1343" t="s">
        <v>6</v>
      </c>
      <c r="AO1343" s="57">
        <v>46366.652638888889</v>
      </c>
      <c r="AP1343" s="57">
        <v>46309.333333333336</v>
      </c>
      <c r="AR1343" t="s">
        <v>12</v>
      </c>
      <c r="AS1343" t="s">
        <v>2162</v>
      </c>
      <c r="AT1343" t="s">
        <v>230</v>
      </c>
      <c r="AV1343" t="s">
        <v>1625</v>
      </c>
      <c r="AW1343" t="s">
        <v>540</v>
      </c>
      <c r="AX1343" t="s">
        <v>222</v>
      </c>
      <c r="AZ1343" t="s">
        <v>1625</v>
      </c>
      <c r="BA1343" s="57">
        <v>46309.333333333336</v>
      </c>
      <c r="BB1343" t="s">
        <v>6278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:61">
      <c r="A1344">
        <v>1343</v>
      </c>
      <c r="B1344">
        <v>1002640113</v>
      </c>
      <c r="C1344">
        <v>3</v>
      </c>
      <c r="D1344" t="s">
        <v>49</v>
      </c>
      <c r="E1344">
        <v>4</v>
      </c>
      <c r="F1344" t="s">
        <v>244</v>
      </c>
      <c r="G1344" t="s">
        <v>245</v>
      </c>
      <c r="H1344" t="s">
        <v>4658</v>
      </c>
      <c r="I1344" t="s">
        <v>212</v>
      </c>
      <c r="J1344" t="s">
        <v>213</v>
      </c>
      <c r="K1344" t="s">
        <v>149</v>
      </c>
      <c r="L1344" t="s">
        <v>214</v>
      </c>
      <c r="M1344" t="s">
        <v>1400</v>
      </c>
      <c r="N1344" t="s">
        <v>215</v>
      </c>
      <c r="O1344" s="57">
        <v>46311.555324074077</v>
      </c>
      <c r="P1344" s="57">
        <v>46315.474918981483</v>
      </c>
      <c r="Q1344">
        <v>69411472</v>
      </c>
      <c r="S1344">
        <v>141408117913</v>
      </c>
      <c r="T1344" t="s">
        <v>8910</v>
      </c>
      <c r="U1344" t="s">
        <v>8911</v>
      </c>
      <c r="V1344" t="s">
        <v>8912</v>
      </c>
      <c r="Z1344">
        <v>110.4159927</v>
      </c>
      <c r="AA1344">
        <v>-6.9965662000000002</v>
      </c>
      <c r="AB1344" t="s">
        <v>8913</v>
      </c>
      <c r="AC1344" t="s">
        <v>235</v>
      </c>
      <c r="AL1344" t="s">
        <v>217</v>
      </c>
      <c r="AM1344" t="s">
        <v>8914</v>
      </c>
      <c r="AN1344" t="s">
        <v>6</v>
      </c>
      <c r="AO1344" t="s">
        <v>7985</v>
      </c>
      <c r="AP1344" s="57">
        <v>46314.458333333336</v>
      </c>
      <c r="AR1344" t="s">
        <v>14</v>
      </c>
      <c r="AS1344" t="s">
        <v>219</v>
      </c>
      <c r="AT1344" t="s">
        <v>230</v>
      </c>
      <c r="AV1344" t="s">
        <v>9838</v>
      </c>
      <c r="AW1344" t="s">
        <v>878</v>
      </c>
      <c r="AX1344" t="s">
        <v>222</v>
      </c>
      <c r="BA1344" s="57">
        <v>46314.458333333336</v>
      </c>
      <c r="BB1344" t="s">
        <v>8914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:61">
      <c r="A1345">
        <v>1344</v>
      </c>
      <c r="B1345">
        <v>1002643953</v>
      </c>
      <c r="C1345">
        <v>3</v>
      </c>
      <c r="D1345" t="s">
        <v>49</v>
      </c>
      <c r="E1345">
        <v>4</v>
      </c>
      <c r="F1345" t="s">
        <v>244</v>
      </c>
      <c r="G1345" t="s">
        <v>245</v>
      </c>
      <c r="H1345" t="s">
        <v>4658</v>
      </c>
      <c r="I1345" t="s">
        <v>212</v>
      </c>
      <c r="J1345" t="s">
        <v>213</v>
      </c>
      <c r="K1345" t="s">
        <v>149</v>
      </c>
      <c r="L1345" t="s">
        <v>214</v>
      </c>
      <c r="M1345" t="s">
        <v>224</v>
      </c>
      <c r="N1345" t="s">
        <v>215</v>
      </c>
      <c r="O1345" s="57">
        <v>46314.670601851853</v>
      </c>
      <c r="P1345" s="57">
        <v>46315.649155092593</v>
      </c>
      <c r="Q1345">
        <v>69413182</v>
      </c>
      <c r="S1345">
        <v>141408116064</v>
      </c>
      <c r="T1345" t="s">
        <v>9839</v>
      </c>
      <c r="U1345" t="s">
        <v>9840</v>
      </c>
      <c r="V1345" t="s">
        <v>9841</v>
      </c>
      <c r="Z1345">
        <v>110.4164751</v>
      </c>
      <c r="AA1345">
        <v>-6.9968994000000002</v>
      </c>
      <c r="AB1345" t="s">
        <v>9842</v>
      </c>
      <c r="AC1345" t="s">
        <v>235</v>
      </c>
      <c r="AL1345" t="s">
        <v>217</v>
      </c>
      <c r="AM1345" t="s">
        <v>9843</v>
      </c>
      <c r="AN1345" t="s">
        <v>6</v>
      </c>
      <c r="AO1345" t="s">
        <v>9468</v>
      </c>
      <c r="AP1345" s="57">
        <v>46315.625</v>
      </c>
      <c r="AR1345" t="s">
        <v>18</v>
      </c>
      <c r="AS1345" t="s">
        <v>219</v>
      </c>
      <c r="AT1345" t="s">
        <v>230</v>
      </c>
      <c r="AV1345" t="s">
        <v>226</v>
      </c>
      <c r="AW1345" t="s">
        <v>876</v>
      </c>
      <c r="AX1345" t="s">
        <v>222</v>
      </c>
      <c r="BA1345" s="57">
        <v>46315.625</v>
      </c>
      <c r="BB1345" t="s">
        <v>9843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:61">
      <c r="A1346">
        <v>1345</v>
      </c>
      <c r="B1346">
        <v>1002627779</v>
      </c>
      <c r="C1346">
        <v>3</v>
      </c>
      <c r="D1346" t="s">
        <v>49</v>
      </c>
      <c r="E1346">
        <v>4</v>
      </c>
      <c r="F1346" t="s">
        <v>244</v>
      </c>
      <c r="G1346" t="s">
        <v>245</v>
      </c>
      <c r="H1346" t="s">
        <v>4658</v>
      </c>
      <c r="I1346" t="s">
        <v>212</v>
      </c>
      <c r="J1346" t="s">
        <v>213</v>
      </c>
      <c r="K1346" t="s">
        <v>149</v>
      </c>
      <c r="M1346" t="s">
        <v>76</v>
      </c>
      <c r="N1346" t="s">
        <v>215</v>
      </c>
      <c r="O1346" s="57">
        <v>46303.581365740742</v>
      </c>
      <c r="P1346" s="57">
        <v>46303.637418981481</v>
      </c>
      <c r="Q1346">
        <v>69400295</v>
      </c>
      <c r="S1346">
        <v>141408117664</v>
      </c>
      <c r="T1346" t="s">
        <v>4659</v>
      </c>
      <c r="U1346" t="s">
        <v>4660</v>
      </c>
      <c r="V1346" t="s">
        <v>4661</v>
      </c>
      <c r="Z1346">
        <v>110.41800000000001</v>
      </c>
      <c r="AA1346">
        <v>-6.9973000000000001</v>
      </c>
      <c r="AB1346" t="s">
        <v>4662</v>
      </c>
      <c r="AC1346" t="s">
        <v>216</v>
      </c>
      <c r="AL1346" t="s">
        <v>217</v>
      </c>
      <c r="AM1346" t="s">
        <v>4663</v>
      </c>
      <c r="AN1346" t="s">
        <v>6</v>
      </c>
      <c r="AO1346" s="57">
        <v>46244.59065972222</v>
      </c>
      <c r="AR1346" t="s">
        <v>218</v>
      </c>
      <c r="AS1346" t="s">
        <v>219</v>
      </c>
      <c r="AT1346" t="s">
        <v>230</v>
      </c>
      <c r="AU1346">
        <v>20261008</v>
      </c>
      <c r="AV1346" t="s">
        <v>221</v>
      </c>
      <c r="AW1346" t="s">
        <v>540</v>
      </c>
      <c r="AX1346" t="s">
        <v>222</v>
      </c>
      <c r="BA1346" s="57">
        <v>46303.291666666664</v>
      </c>
      <c r="BB1346" t="s">
        <v>4663</v>
      </c>
      <c r="BC1346">
        <v>2026</v>
      </c>
      <c r="BD1346">
        <v>10</v>
      </c>
      <c r="BE1346">
        <v>8</v>
      </c>
      <c r="BF1346" s="6">
        <f t="shared" ref="BF1346:BF1409" si="63">DATE(BC1346,BD1346,BE1346)</f>
        <v>46303</v>
      </c>
      <c r="BG1346">
        <f t="shared" ref="BG1346:BG1409" si="64">BF1346-BA1346</f>
        <v>-0.29166666666424135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1002628908</v>
      </c>
      <c r="C1347">
        <v>3</v>
      </c>
      <c r="D1347" t="s">
        <v>49</v>
      </c>
      <c r="E1347">
        <v>4</v>
      </c>
      <c r="F1347" t="s">
        <v>244</v>
      </c>
      <c r="G1347" t="s">
        <v>245</v>
      </c>
      <c r="H1347" t="s">
        <v>4658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46304.38721064815</v>
      </c>
      <c r="P1347" s="57">
        <v>46304.636076388888</v>
      </c>
      <c r="Q1347">
        <v>69407048</v>
      </c>
      <c r="S1347">
        <v>141408117672</v>
      </c>
      <c r="T1347" t="s">
        <v>5482</v>
      </c>
      <c r="U1347" t="s">
        <v>5483</v>
      </c>
      <c r="V1347" t="s">
        <v>5484</v>
      </c>
      <c r="Z1347">
        <v>110.43990299066201</v>
      </c>
      <c r="AA1347">
        <v>-7.0097550515559002</v>
      </c>
      <c r="AB1347" t="s">
        <v>5485</v>
      </c>
      <c r="AC1347" t="s">
        <v>235</v>
      </c>
      <c r="AL1347" t="s">
        <v>217</v>
      </c>
      <c r="AM1347" t="s">
        <v>5486</v>
      </c>
      <c r="AN1347" t="s">
        <v>6</v>
      </c>
      <c r="AO1347" s="57">
        <v>46275.402615740742</v>
      </c>
      <c r="AP1347" s="57">
        <v>46305.333333333336</v>
      </c>
      <c r="AR1347" t="s">
        <v>218</v>
      </c>
      <c r="AS1347" t="s">
        <v>219</v>
      </c>
      <c r="AT1347" t="s">
        <v>230</v>
      </c>
      <c r="AU1347">
        <v>20261009</v>
      </c>
      <c r="AV1347" t="s">
        <v>221</v>
      </c>
      <c r="AW1347" t="s">
        <v>880</v>
      </c>
      <c r="AX1347" t="s">
        <v>222</v>
      </c>
      <c r="BA1347" s="57">
        <v>46305.333333333336</v>
      </c>
      <c r="BB1347" t="s">
        <v>5486</v>
      </c>
      <c r="BC1347">
        <v>2026</v>
      </c>
      <c r="BD1347">
        <v>10</v>
      </c>
      <c r="BE1347">
        <v>9</v>
      </c>
      <c r="BF1347" s="6">
        <f t="shared" si="63"/>
        <v>46304</v>
      </c>
      <c r="BG1347">
        <f t="shared" si="64"/>
        <v>-1.3333333333357587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1002632388</v>
      </c>
      <c r="C1348">
        <v>3</v>
      </c>
      <c r="D1348" t="s">
        <v>49</v>
      </c>
      <c r="E1348">
        <v>4</v>
      </c>
      <c r="F1348" t="s">
        <v>244</v>
      </c>
      <c r="G1348" t="s">
        <v>245</v>
      </c>
      <c r="H1348" t="s">
        <v>4658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46307.439363425925</v>
      </c>
      <c r="P1348" s="57">
        <v>46308.615532407406</v>
      </c>
      <c r="Q1348">
        <v>69408452</v>
      </c>
      <c r="S1348">
        <v>141408117792</v>
      </c>
      <c r="T1348" t="s">
        <v>6279</v>
      </c>
      <c r="U1348" t="s">
        <v>6280</v>
      </c>
      <c r="V1348" t="s">
        <v>6281</v>
      </c>
      <c r="Z1348">
        <v>110.4248788</v>
      </c>
      <c r="AA1348">
        <v>-6.9959293999999996</v>
      </c>
      <c r="AB1348" t="s">
        <v>6282</v>
      </c>
      <c r="AC1348" t="s">
        <v>235</v>
      </c>
      <c r="AL1348" t="s">
        <v>217</v>
      </c>
      <c r="AM1348" t="s">
        <v>6087</v>
      </c>
      <c r="AN1348" t="s">
        <v>6</v>
      </c>
      <c r="AO1348" s="57">
        <v>46366.455150462964</v>
      </c>
      <c r="AP1348" s="57">
        <v>46308.333333333336</v>
      </c>
      <c r="AR1348" t="s">
        <v>218</v>
      </c>
      <c r="AS1348" t="s">
        <v>219</v>
      </c>
      <c r="AT1348" t="s">
        <v>230</v>
      </c>
      <c r="AU1348">
        <v>20261013</v>
      </c>
      <c r="AV1348" t="s">
        <v>221</v>
      </c>
      <c r="AW1348" t="s">
        <v>877</v>
      </c>
      <c r="AX1348" t="s">
        <v>222</v>
      </c>
      <c r="BA1348" s="57">
        <v>46308.333333333336</v>
      </c>
      <c r="BB1348" t="s">
        <v>6087</v>
      </c>
      <c r="BC1348">
        <v>2026</v>
      </c>
      <c r="BD1348">
        <v>10</v>
      </c>
      <c r="BE1348">
        <v>13</v>
      </c>
      <c r="BF1348" s="6">
        <f t="shared" si="63"/>
        <v>46308</v>
      </c>
      <c r="BG1348">
        <f t="shared" si="64"/>
        <v>-0.33333333333575865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1002635731</v>
      </c>
      <c r="C1349">
        <v>3</v>
      </c>
      <c r="D1349" t="s">
        <v>49</v>
      </c>
      <c r="E1349">
        <v>4</v>
      </c>
      <c r="F1349" t="s">
        <v>244</v>
      </c>
      <c r="G1349" t="s">
        <v>245</v>
      </c>
      <c r="H1349" t="s">
        <v>4658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46308.711504629631</v>
      </c>
      <c r="P1349" s="57">
        <v>46310.643217592595</v>
      </c>
      <c r="Q1349">
        <v>69409677</v>
      </c>
      <c r="S1349">
        <v>141408117797</v>
      </c>
      <c r="T1349" t="s">
        <v>6746</v>
      </c>
      <c r="U1349" t="s">
        <v>6747</v>
      </c>
      <c r="V1349" t="s">
        <v>6748</v>
      </c>
      <c r="Z1349">
        <v>110.41551509999999</v>
      </c>
      <c r="AA1349">
        <v>-6.9933158000000004</v>
      </c>
      <c r="AB1349" t="s">
        <v>6749</v>
      </c>
      <c r="AC1349" t="s">
        <v>3546</v>
      </c>
      <c r="AL1349" t="s">
        <v>217</v>
      </c>
      <c r="AM1349" t="s">
        <v>6750</v>
      </c>
      <c r="AN1349" t="s">
        <v>6</v>
      </c>
      <c r="AO1349" t="s">
        <v>6600</v>
      </c>
      <c r="AP1349" s="57">
        <v>46309.625</v>
      </c>
      <c r="AR1349" t="s">
        <v>218</v>
      </c>
      <c r="AS1349" t="s">
        <v>219</v>
      </c>
      <c r="AT1349" t="s">
        <v>220</v>
      </c>
      <c r="AU1349">
        <v>20261015</v>
      </c>
      <c r="AV1349" t="s">
        <v>221</v>
      </c>
      <c r="AW1349" t="s">
        <v>850</v>
      </c>
      <c r="AX1349" t="s">
        <v>222</v>
      </c>
      <c r="BA1349" s="57">
        <v>46309.625</v>
      </c>
      <c r="BB1349" t="s">
        <v>6750</v>
      </c>
      <c r="BC1349">
        <v>2026</v>
      </c>
      <c r="BD1349">
        <v>10</v>
      </c>
      <c r="BE1349">
        <v>15</v>
      </c>
      <c r="BF1349" s="6">
        <f t="shared" si="63"/>
        <v>46310</v>
      </c>
      <c r="BG1349">
        <f t="shared" si="64"/>
        <v>0.375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1002645167</v>
      </c>
      <c r="C1350">
        <v>3</v>
      </c>
      <c r="D1350" t="s">
        <v>49</v>
      </c>
      <c r="E1350">
        <v>4</v>
      </c>
      <c r="F1350" t="s">
        <v>244</v>
      </c>
      <c r="G1350" t="s">
        <v>245</v>
      </c>
      <c r="H1350" t="s">
        <v>4658</v>
      </c>
      <c r="I1350" t="s">
        <v>212</v>
      </c>
      <c r="J1350" t="s">
        <v>213</v>
      </c>
      <c r="K1350" t="s">
        <v>149</v>
      </c>
      <c r="M1350" t="s">
        <v>76</v>
      </c>
      <c r="N1350" t="s">
        <v>215</v>
      </c>
      <c r="O1350" s="57">
        <v>46315.474930555552</v>
      </c>
      <c r="P1350" s="57">
        <v>46315.598009259258</v>
      </c>
      <c r="Q1350">
        <v>69411472</v>
      </c>
      <c r="S1350">
        <v>141408116066</v>
      </c>
      <c r="T1350" t="s">
        <v>8910</v>
      </c>
      <c r="U1350" t="s">
        <v>10517</v>
      </c>
      <c r="V1350" t="s">
        <v>10518</v>
      </c>
      <c r="Z1350">
        <v>110.41598315</v>
      </c>
      <c r="AA1350">
        <v>-6.9965970049999999</v>
      </c>
      <c r="AB1350" t="s">
        <v>8913</v>
      </c>
      <c r="AC1350" t="s">
        <v>216</v>
      </c>
      <c r="AL1350" t="s">
        <v>217</v>
      </c>
      <c r="AM1350" t="s">
        <v>10519</v>
      </c>
      <c r="AN1350" t="s">
        <v>6</v>
      </c>
      <c r="AO1350" t="s">
        <v>10099</v>
      </c>
      <c r="AR1350" t="s">
        <v>218</v>
      </c>
      <c r="AS1350" t="s">
        <v>219</v>
      </c>
      <c r="AT1350" t="s">
        <v>230</v>
      </c>
      <c r="AU1350">
        <v>20261020</v>
      </c>
      <c r="AV1350" t="s">
        <v>221</v>
      </c>
      <c r="AW1350" t="s">
        <v>540</v>
      </c>
      <c r="AX1350" t="s">
        <v>222</v>
      </c>
      <c r="BA1350" s="57">
        <v>46315.291666666664</v>
      </c>
      <c r="BB1350" t="s">
        <v>10519</v>
      </c>
      <c r="BC1350">
        <v>2026</v>
      </c>
      <c r="BD1350">
        <v>10</v>
      </c>
      <c r="BE1350">
        <v>20</v>
      </c>
      <c r="BF1350" s="6">
        <f t="shared" si="63"/>
        <v>46315</v>
      </c>
      <c r="BG1350">
        <f t="shared" si="64"/>
        <v>-0.29166666666424135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1002637917</v>
      </c>
      <c r="C1351">
        <v>3</v>
      </c>
      <c r="D1351" t="s">
        <v>59</v>
      </c>
      <c r="E1351">
        <v>4</v>
      </c>
      <c r="F1351" t="s">
        <v>223</v>
      </c>
      <c r="G1351" t="s">
        <v>223</v>
      </c>
      <c r="H1351" t="s">
        <v>7151</v>
      </c>
      <c r="I1351" t="s">
        <v>212</v>
      </c>
      <c r="J1351" t="s">
        <v>213</v>
      </c>
      <c r="K1351" t="s">
        <v>149</v>
      </c>
      <c r="L1351" t="s">
        <v>214</v>
      </c>
      <c r="M1351" t="s">
        <v>1400</v>
      </c>
      <c r="N1351" t="s">
        <v>215</v>
      </c>
      <c r="O1351" s="57">
        <v>46310.412210648145</v>
      </c>
      <c r="P1351" s="57">
        <v>46312.673055555555</v>
      </c>
      <c r="Q1351">
        <v>69410588</v>
      </c>
      <c r="S1351">
        <v>143387115928</v>
      </c>
      <c r="T1351" t="s">
        <v>7781</v>
      </c>
      <c r="U1351" t="s">
        <v>7782</v>
      </c>
      <c r="V1351" t="s">
        <v>7783</v>
      </c>
      <c r="Z1351">
        <v>109.07942439999999</v>
      </c>
      <c r="AA1351">
        <v>-7.4051666999999997</v>
      </c>
      <c r="AB1351" t="s">
        <v>7784</v>
      </c>
      <c r="AC1351" t="s">
        <v>235</v>
      </c>
      <c r="AL1351" t="s">
        <v>217</v>
      </c>
      <c r="AM1351" t="s">
        <v>7785</v>
      </c>
      <c r="AN1351" t="s">
        <v>6</v>
      </c>
      <c r="AO1351" t="s">
        <v>7650</v>
      </c>
      <c r="AP1351" s="57">
        <v>46311.458333333336</v>
      </c>
      <c r="AR1351" t="s">
        <v>14</v>
      </c>
      <c r="AS1351" t="s">
        <v>2163</v>
      </c>
      <c r="AT1351" t="s">
        <v>230</v>
      </c>
      <c r="AV1351" t="s">
        <v>8918</v>
      </c>
      <c r="AW1351" t="s">
        <v>876</v>
      </c>
      <c r="AX1351" t="s">
        <v>222</v>
      </c>
      <c r="BA1351" s="57">
        <v>46311.458333333336</v>
      </c>
      <c r="BB1351" t="s">
        <v>7785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:61">
      <c r="A1352">
        <v>1351</v>
      </c>
      <c r="B1352">
        <v>1002636461</v>
      </c>
      <c r="C1352">
        <v>3</v>
      </c>
      <c r="D1352" t="s">
        <v>59</v>
      </c>
      <c r="E1352">
        <v>4</v>
      </c>
      <c r="F1352" t="s">
        <v>223</v>
      </c>
      <c r="G1352" t="s">
        <v>223</v>
      </c>
      <c r="H1352" t="s">
        <v>7151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46309.465682870374</v>
      </c>
      <c r="P1352" s="57">
        <v>46310.608171296299</v>
      </c>
      <c r="Q1352">
        <v>69409991</v>
      </c>
      <c r="S1352">
        <v>143387116909</v>
      </c>
      <c r="T1352" t="s">
        <v>7152</v>
      </c>
      <c r="U1352" t="s">
        <v>7153</v>
      </c>
      <c r="V1352" t="s">
        <v>7154</v>
      </c>
      <c r="Z1352">
        <v>109.07843200000001</v>
      </c>
      <c r="AA1352">
        <v>-7.3661149999999997</v>
      </c>
      <c r="AB1352" t="s">
        <v>7155</v>
      </c>
      <c r="AC1352" t="s">
        <v>235</v>
      </c>
      <c r="AL1352" t="s">
        <v>217</v>
      </c>
      <c r="AM1352" t="s">
        <v>7156</v>
      </c>
      <c r="AN1352" t="s">
        <v>6</v>
      </c>
      <c r="AO1352" t="s">
        <v>7157</v>
      </c>
      <c r="AP1352" s="57">
        <v>46310.458333333336</v>
      </c>
      <c r="AR1352" t="s">
        <v>218</v>
      </c>
      <c r="AS1352" t="s">
        <v>2163</v>
      </c>
      <c r="AT1352" t="s">
        <v>230</v>
      </c>
      <c r="AU1352">
        <v>20261015</v>
      </c>
      <c r="AV1352" t="s">
        <v>221</v>
      </c>
      <c r="AW1352" t="s">
        <v>880</v>
      </c>
      <c r="AX1352" t="s">
        <v>222</v>
      </c>
      <c r="BA1352" s="57">
        <v>46310.458333333336</v>
      </c>
      <c r="BB1352" t="s">
        <v>7156</v>
      </c>
      <c r="BC1352">
        <v>2026</v>
      </c>
      <c r="BD1352">
        <v>10</v>
      </c>
      <c r="BE1352">
        <v>15</v>
      </c>
      <c r="BF1352" s="6">
        <f t="shared" si="63"/>
        <v>46310</v>
      </c>
      <c r="BG1352">
        <f t="shared" si="64"/>
        <v>-0.45833333333575865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1002641543</v>
      </c>
      <c r="C1353">
        <v>3</v>
      </c>
      <c r="D1353" t="s">
        <v>59</v>
      </c>
      <c r="E1353">
        <v>4</v>
      </c>
      <c r="F1353" t="s">
        <v>223</v>
      </c>
      <c r="G1353" t="s">
        <v>223</v>
      </c>
      <c r="H1353" t="s">
        <v>7151</v>
      </c>
      <c r="I1353" t="s">
        <v>212</v>
      </c>
      <c r="J1353" t="s">
        <v>213</v>
      </c>
      <c r="K1353" t="s">
        <v>149</v>
      </c>
      <c r="M1353" t="s">
        <v>76</v>
      </c>
      <c r="N1353" t="s">
        <v>215</v>
      </c>
      <c r="O1353" s="57">
        <v>46312.673067129632</v>
      </c>
      <c r="P1353" s="57">
        <v>46312.754224537035</v>
      </c>
      <c r="Q1353">
        <v>69410588</v>
      </c>
      <c r="S1353">
        <v>143387116244</v>
      </c>
      <c r="T1353" t="s">
        <v>7781</v>
      </c>
      <c r="U1353" t="s">
        <v>8915</v>
      </c>
      <c r="V1353" t="s">
        <v>8916</v>
      </c>
      <c r="Z1353">
        <v>109.0795576</v>
      </c>
      <c r="AA1353">
        <v>-7.4059720999999996</v>
      </c>
      <c r="AB1353" t="s">
        <v>7784</v>
      </c>
      <c r="AC1353" t="s">
        <v>283</v>
      </c>
      <c r="AL1353" t="s">
        <v>217</v>
      </c>
      <c r="AM1353" t="s">
        <v>8917</v>
      </c>
      <c r="AN1353" t="s">
        <v>6</v>
      </c>
      <c r="AO1353" t="s">
        <v>8403</v>
      </c>
      <c r="AR1353" t="s">
        <v>218</v>
      </c>
      <c r="AS1353" t="s">
        <v>2163</v>
      </c>
      <c r="AT1353" t="s">
        <v>230</v>
      </c>
      <c r="AU1353">
        <v>20261017</v>
      </c>
      <c r="AV1353" t="s">
        <v>221</v>
      </c>
      <c r="AW1353" t="s">
        <v>540</v>
      </c>
      <c r="AX1353" t="s">
        <v>222</v>
      </c>
      <c r="BA1353" s="57">
        <v>46312.291666666664</v>
      </c>
      <c r="BB1353" t="s">
        <v>8917</v>
      </c>
      <c r="BC1353">
        <v>2026</v>
      </c>
      <c r="BD1353">
        <v>10</v>
      </c>
      <c r="BE1353">
        <v>17</v>
      </c>
      <c r="BF1353" s="6">
        <f t="shared" si="63"/>
        <v>46312</v>
      </c>
      <c r="BG1353">
        <f t="shared" si="64"/>
        <v>-0.29166666666424135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1002645557</v>
      </c>
      <c r="C1354">
        <v>3</v>
      </c>
      <c r="D1354" t="s">
        <v>59</v>
      </c>
      <c r="E1354">
        <v>4</v>
      </c>
      <c r="F1354" t="s">
        <v>223</v>
      </c>
      <c r="G1354" t="s">
        <v>223</v>
      </c>
      <c r="H1354" t="s">
        <v>10520</v>
      </c>
      <c r="I1354" t="s">
        <v>212</v>
      </c>
      <c r="J1354" t="s">
        <v>213</v>
      </c>
      <c r="K1354" t="s">
        <v>149</v>
      </c>
      <c r="L1354" t="s">
        <v>214</v>
      </c>
      <c r="M1354" t="s">
        <v>255</v>
      </c>
      <c r="N1354" t="s">
        <v>215</v>
      </c>
      <c r="O1354" s="57">
        <v>46315.579675925925</v>
      </c>
      <c r="P1354" s="57">
        <v>46316.531527777777</v>
      </c>
      <c r="Q1354">
        <v>69413800</v>
      </c>
      <c r="S1354">
        <v>143386103350</v>
      </c>
      <c r="T1354" t="s">
        <v>10521</v>
      </c>
      <c r="U1354" t="s">
        <v>10522</v>
      </c>
      <c r="V1354" t="s">
        <v>10523</v>
      </c>
      <c r="Z1354">
        <v>109.2952631</v>
      </c>
      <c r="AA1354">
        <v>-7.5192603</v>
      </c>
      <c r="AB1354" t="s">
        <v>10524</v>
      </c>
      <c r="AC1354" t="s">
        <v>235</v>
      </c>
      <c r="AL1354" t="s">
        <v>217</v>
      </c>
      <c r="AM1354" t="s">
        <v>10525</v>
      </c>
      <c r="AN1354" t="s">
        <v>6</v>
      </c>
      <c r="AO1354" t="s">
        <v>10323</v>
      </c>
      <c r="AP1354" s="57">
        <v>46316.458333333336</v>
      </c>
      <c r="AR1354" t="s">
        <v>8376</v>
      </c>
      <c r="AS1354" t="s">
        <v>219</v>
      </c>
      <c r="AT1354" t="s">
        <v>230</v>
      </c>
      <c r="AV1354" t="s">
        <v>257</v>
      </c>
      <c r="AW1354" t="s">
        <v>2897</v>
      </c>
      <c r="AX1354" t="s">
        <v>222</v>
      </c>
      <c r="BA1354" s="57">
        <v>46316.458333333336</v>
      </c>
      <c r="BB1354" t="s">
        <v>10525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:61">
      <c r="A1355">
        <v>1354</v>
      </c>
      <c r="B1355">
        <v>1002622979</v>
      </c>
      <c r="C1355">
        <v>3</v>
      </c>
      <c r="D1355" t="s">
        <v>59</v>
      </c>
      <c r="E1355">
        <v>4</v>
      </c>
      <c r="F1355" t="s">
        <v>223</v>
      </c>
      <c r="G1355" t="s">
        <v>223</v>
      </c>
      <c r="H1355" t="s">
        <v>2891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46300.660196759258</v>
      </c>
      <c r="P1355" s="57">
        <v>46301.523368055554</v>
      </c>
      <c r="Q1355">
        <v>69404537</v>
      </c>
      <c r="S1355">
        <v>146396100746</v>
      </c>
      <c r="T1355" t="s">
        <v>2892</v>
      </c>
      <c r="U1355" t="s">
        <v>2893</v>
      </c>
      <c r="V1355" t="s">
        <v>2894</v>
      </c>
      <c r="Z1355">
        <v>109.2243722</v>
      </c>
      <c r="AA1355">
        <v>-7.3455763000000003</v>
      </c>
      <c r="AB1355" t="s">
        <v>2895</v>
      </c>
      <c r="AC1355" t="s">
        <v>235</v>
      </c>
      <c r="AL1355" t="s">
        <v>217</v>
      </c>
      <c r="AM1355" t="s">
        <v>2896</v>
      </c>
      <c r="AN1355" t="s">
        <v>6</v>
      </c>
      <c r="AO1355" s="57">
        <v>46152.684560185182</v>
      </c>
      <c r="AP1355" s="57">
        <v>46301.625</v>
      </c>
      <c r="AR1355" t="s">
        <v>218</v>
      </c>
      <c r="AS1355" t="s">
        <v>219</v>
      </c>
      <c r="AT1355" t="s">
        <v>230</v>
      </c>
      <c r="AU1355">
        <v>20261006</v>
      </c>
      <c r="AV1355" t="s">
        <v>221</v>
      </c>
      <c r="AW1355" t="s">
        <v>2897</v>
      </c>
      <c r="AX1355" t="s">
        <v>222</v>
      </c>
      <c r="BA1355" s="57">
        <v>46301.625</v>
      </c>
      <c r="BB1355" t="s">
        <v>2896</v>
      </c>
      <c r="BC1355">
        <v>2026</v>
      </c>
      <c r="BD1355">
        <v>10</v>
      </c>
      <c r="BE1355">
        <v>6</v>
      </c>
      <c r="BF1355" s="6">
        <f t="shared" si="63"/>
        <v>46301</v>
      </c>
      <c r="BG1355">
        <f t="shared" si="64"/>
        <v>-0.625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1002621149</v>
      </c>
      <c r="C1356">
        <v>3</v>
      </c>
      <c r="D1356" t="s">
        <v>59</v>
      </c>
      <c r="E1356">
        <v>4</v>
      </c>
      <c r="F1356" t="s">
        <v>223</v>
      </c>
      <c r="G1356" t="s">
        <v>223</v>
      </c>
      <c r="H1356" t="s">
        <v>2164</v>
      </c>
      <c r="I1356" t="s">
        <v>212</v>
      </c>
      <c r="J1356" t="s">
        <v>213</v>
      </c>
      <c r="K1356" t="s">
        <v>149</v>
      </c>
      <c r="L1356" t="s">
        <v>214</v>
      </c>
      <c r="M1356" t="s">
        <v>1400</v>
      </c>
      <c r="N1356" t="s">
        <v>215</v>
      </c>
      <c r="O1356" s="57">
        <v>46298.709432870368</v>
      </c>
      <c r="P1356" s="57">
        <v>46300.578993055555</v>
      </c>
      <c r="Q1356">
        <v>69403732</v>
      </c>
      <c r="S1356">
        <v>146388101172</v>
      </c>
      <c r="T1356" t="s">
        <v>2165</v>
      </c>
      <c r="U1356" t="s">
        <v>2166</v>
      </c>
      <c r="V1356" t="s">
        <v>2167</v>
      </c>
      <c r="Z1356">
        <v>109.142276</v>
      </c>
      <c r="AA1356">
        <v>-7.3840370000000002</v>
      </c>
      <c r="AB1356" t="s">
        <v>2168</v>
      </c>
      <c r="AC1356" t="s">
        <v>235</v>
      </c>
      <c r="AL1356" t="s">
        <v>217</v>
      </c>
      <c r="AM1356" t="s">
        <v>2169</v>
      </c>
      <c r="AN1356" t="s">
        <v>6</v>
      </c>
      <c r="AO1356" s="57">
        <v>46091.726053240738</v>
      </c>
      <c r="AP1356" s="57">
        <v>46300.333333333336</v>
      </c>
      <c r="AQ1356" t="s">
        <v>1495</v>
      </c>
      <c r="AR1356" t="s">
        <v>14</v>
      </c>
      <c r="AS1356" t="s">
        <v>2163</v>
      </c>
      <c r="AT1356" t="s">
        <v>230</v>
      </c>
      <c r="AV1356" t="s">
        <v>2898</v>
      </c>
      <c r="AW1356" t="s">
        <v>923</v>
      </c>
      <c r="AX1356" t="s">
        <v>222</v>
      </c>
      <c r="BA1356" s="57">
        <v>46300.333333333336</v>
      </c>
      <c r="BB1356" t="s">
        <v>2169</v>
      </c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>
      <c r="A1357">
        <v>1356</v>
      </c>
      <c r="B1357">
        <v>1002638892</v>
      </c>
      <c r="C1357">
        <v>3</v>
      </c>
      <c r="D1357" t="s">
        <v>59</v>
      </c>
      <c r="E1357">
        <v>4</v>
      </c>
      <c r="F1357" t="s">
        <v>223</v>
      </c>
      <c r="G1357" t="s">
        <v>223</v>
      </c>
      <c r="H1357" t="s">
        <v>2164</v>
      </c>
      <c r="I1357" t="s">
        <v>212</v>
      </c>
      <c r="J1357" t="s">
        <v>213</v>
      </c>
      <c r="K1357" t="s">
        <v>149</v>
      </c>
      <c r="L1357" t="s">
        <v>214</v>
      </c>
      <c r="M1357" t="s">
        <v>1400</v>
      </c>
      <c r="N1357" t="s">
        <v>215</v>
      </c>
      <c r="O1357" s="57">
        <v>46310.638668981483</v>
      </c>
      <c r="P1357" s="57">
        <v>46314.479305555556</v>
      </c>
      <c r="Q1357">
        <v>69410970</v>
      </c>
      <c r="S1357">
        <v>146388102444</v>
      </c>
      <c r="T1357" t="s">
        <v>7786</v>
      </c>
      <c r="U1357" t="s">
        <v>7787</v>
      </c>
      <c r="V1357" t="s">
        <v>7788</v>
      </c>
      <c r="Z1357">
        <v>109.13842699999999</v>
      </c>
      <c r="AA1357">
        <v>-7.42035</v>
      </c>
      <c r="AB1357" t="s">
        <v>7789</v>
      </c>
      <c r="AC1357" t="s">
        <v>235</v>
      </c>
      <c r="AL1357" t="s">
        <v>217</v>
      </c>
      <c r="AM1357" t="s">
        <v>7414</v>
      </c>
      <c r="AN1357" t="s">
        <v>6</v>
      </c>
      <c r="AO1357" t="s">
        <v>7446</v>
      </c>
      <c r="AP1357" s="57">
        <v>46311.625</v>
      </c>
      <c r="AQ1357" t="s">
        <v>1495</v>
      </c>
      <c r="AR1357" t="s">
        <v>14</v>
      </c>
      <c r="AS1357" t="s">
        <v>2163</v>
      </c>
      <c r="AT1357" t="s">
        <v>230</v>
      </c>
      <c r="AV1357" t="s">
        <v>8919</v>
      </c>
      <c r="AW1357" t="s">
        <v>923</v>
      </c>
      <c r="AX1357" t="s">
        <v>222</v>
      </c>
      <c r="BA1357" s="57">
        <v>46311.625</v>
      </c>
      <c r="BB1357" t="s">
        <v>7414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:61">
      <c r="A1358">
        <v>1357</v>
      </c>
      <c r="B1358">
        <v>1002622520</v>
      </c>
      <c r="C1358">
        <v>3</v>
      </c>
      <c r="D1358" t="s">
        <v>59</v>
      </c>
      <c r="E1358">
        <v>4</v>
      </c>
      <c r="F1358" t="s">
        <v>223</v>
      </c>
      <c r="G1358" t="s">
        <v>223</v>
      </c>
      <c r="H1358" t="s">
        <v>2164</v>
      </c>
      <c r="I1358" t="s">
        <v>212</v>
      </c>
      <c r="J1358" t="s">
        <v>213</v>
      </c>
      <c r="K1358" t="s">
        <v>149</v>
      </c>
      <c r="M1358" t="s">
        <v>76</v>
      </c>
      <c r="N1358" t="s">
        <v>215</v>
      </c>
      <c r="O1358" s="57">
        <v>46300.578993055555</v>
      </c>
      <c r="P1358" s="57">
        <v>46300.624039351853</v>
      </c>
      <c r="Q1358">
        <v>69403732</v>
      </c>
      <c r="S1358">
        <v>146388101348</v>
      </c>
      <c r="T1358" t="s">
        <v>2165</v>
      </c>
      <c r="U1358" t="s">
        <v>2899</v>
      </c>
      <c r="V1358" t="s">
        <v>2900</v>
      </c>
      <c r="Z1358">
        <v>109.14047956466599</v>
      </c>
      <c r="AA1358">
        <v>-7.38515179463427</v>
      </c>
      <c r="AB1358" t="s">
        <v>2168</v>
      </c>
      <c r="AC1358" t="s">
        <v>283</v>
      </c>
      <c r="AL1358" t="s">
        <v>217</v>
      </c>
      <c r="AM1358" t="s">
        <v>2901</v>
      </c>
      <c r="AN1358" t="s">
        <v>6</v>
      </c>
      <c r="AO1358" s="57">
        <v>46152.601203703707</v>
      </c>
      <c r="AR1358" t="s">
        <v>218</v>
      </c>
      <c r="AS1358" t="s">
        <v>2163</v>
      </c>
      <c r="AT1358" t="s">
        <v>230</v>
      </c>
      <c r="AU1358">
        <v>20261005</v>
      </c>
      <c r="AV1358" t="s">
        <v>221</v>
      </c>
      <c r="AW1358" t="s">
        <v>577</v>
      </c>
      <c r="AX1358" t="s">
        <v>222</v>
      </c>
      <c r="BA1358" s="57">
        <v>46300.291666666664</v>
      </c>
      <c r="BB1358" t="s">
        <v>2901</v>
      </c>
      <c r="BC1358">
        <v>2026</v>
      </c>
      <c r="BD1358">
        <v>10</v>
      </c>
      <c r="BE1358">
        <v>5</v>
      </c>
      <c r="BF1358" s="6">
        <f t="shared" si="63"/>
        <v>46300</v>
      </c>
      <c r="BG1358">
        <f t="shared" si="64"/>
        <v>-0.29166666666424135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1002642878</v>
      </c>
      <c r="C1359">
        <v>3</v>
      </c>
      <c r="D1359" t="s">
        <v>59</v>
      </c>
      <c r="E1359">
        <v>4</v>
      </c>
      <c r="F1359" t="s">
        <v>223</v>
      </c>
      <c r="G1359" t="s">
        <v>223</v>
      </c>
      <c r="H1359" t="s">
        <v>2164</v>
      </c>
      <c r="I1359" t="s">
        <v>212</v>
      </c>
      <c r="J1359" t="s">
        <v>213</v>
      </c>
      <c r="K1359" t="s">
        <v>149</v>
      </c>
      <c r="M1359" t="s">
        <v>76</v>
      </c>
      <c r="N1359" t="s">
        <v>215</v>
      </c>
      <c r="O1359" s="57">
        <v>46314.479317129626</v>
      </c>
      <c r="P1359" s="57">
        <v>46314.534282407411</v>
      </c>
      <c r="Q1359">
        <v>69410970</v>
      </c>
      <c r="S1359">
        <v>146388102620</v>
      </c>
      <c r="T1359" t="s">
        <v>7786</v>
      </c>
      <c r="U1359" t="s">
        <v>9844</v>
      </c>
      <c r="V1359" t="s">
        <v>9845</v>
      </c>
      <c r="Z1359">
        <v>109.138441796295</v>
      </c>
      <c r="AA1359">
        <v>-7.4199054403494502</v>
      </c>
      <c r="AB1359" t="s">
        <v>7789</v>
      </c>
      <c r="AC1359" t="s">
        <v>283</v>
      </c>
      <c r="AL1359" t="s">
        <v>217</v>
      </c>
      <c r="AM1359" t="s">
        <v>9846</v>
      </c>
      <c r="AN1359" t="s">
        <v>6</v>
      </c>
      <c r="AO1359" t="s">
        <v>9847</v>
      </c>
      <c r="AR1359" t="s">
        <v>218</v>
      </c>
      <c r="AS1359" t="s">
        <v>2163</v>
      </c>
      <c r="AT1359" t="s">
        <v>230</v>
      </c>
      <c r="AU1359">
        <v>20261019</v>
      </c>
      <c r="AV1359" t="s">
        <v>221</v>
      </c>
      <c r="AW1359" t="s">
        <v>3421</v>
      </c>
      <c r="AX1359" t="s">
        <v>222</v>
      </c>
      <c r="BA1359" s="57">
        <v>46314.291666666664</v>
      </c>
      <c r="BB1359" t="s">
        <v>9846</v>
      </c>
      <c r="BC1359">
        <v>2026</v>
      </c>
      <c r="BD1359">
        <v>10</v>
      </c>
      <c r="BE1359">
        <v>19</v>
      </c>
      <c r="BF1359" s="6">
        <f t="shared" si="63"/>
        <v>46314</v>
      </c>
      <c r="BG1359">
        <f t="shared" si="64"/>
        <v>-0.29166666666424135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1002618750</v>
      </c>
      <c r="C1360">
        <v>3</v>
      </c>
      <c r="D1360" t="s">
        <v>59</v>
      </c>
      <c r="E1360">
        <v>4</v>
      </c>
      <c r="F1360" t="s">
        <v>223</v>
      </c>
      <c r="G1360" t="s">
        <v>223</v>
      </c>
      <c r="H1360" t="s">
        <v>800</v>
      </c>
      <c r="I1360" t="s">
        <v>212</v>
      </c>
      <c r="J1360" t="s">
        <v>213</v>
      </c>
      <c r="K1360" t="s">
        <v>149</v>
      </c>
      <c r="L1360" t="s">
        <v>214</v>
      </c>
      <c r="M1360" t="s">
        <v>1400</v>
      </c>
      <c r="N1360" t="s">
        <v>215</v>
      </c>
      <c r="O1360" s="57">
        <v>46296.736574074072</v>
      </c>
      <c r="P1360" s="57">
        <v>46300.564710648148</v>
      </c>
      <c r="Q1360">
        <v>69402655</v>
      </c>
      <c r="S1360">
        <v>146303629359</v>
      </c>
      <c r="T1360" t="s">
        <v>1109</v>
      </c>
      <c r="U1360" t="s">
        <v>1229</v>
      </c>
      <c r="V1360" t="s">
        <v>1230</v>
      </c>
      <c r="Z1360">
        <v>109.21708700000001</v>
      </c>
      <c r="AA1360">
        <v>-7.4436650000000002</v>
      </c>
      <c r="AB1360" t="s">
        <v>1231</v>
      </c>
      <c r="AC1360" t="s">
        <v>235</v>
      </c>
      <c r="AL1360" t="s">
        <v>217</v>
      </c>
      <c r="AM1360" t="s">
        <v>1232</v>
      </c>
      <c r="AN1360" t="s">
        <v>6</v>
      </c>
      <c r="AO1360" s="57">
        <v>46032.746898148151</v>
      </c>
      <c r="AP1360" s="57">
        <v>46297.625</v>
      </c>
      <c r="AQ1360" t="s">
        <v>838</v>
      </c>
      <c r="AR1360" t="s">
        <v>14</v>
      </c>
      <c r="AS1360" t="s">
        <v>219</v>
      </c>
      <c r="AT1360" t="s">
        <v>230</v>
      </c>
      <c r="AV1360" t="s">
        <v>2902</v>
      </c>
      <c r="AW1360" t="s">
        <v>877</v>
      </c>
      <c r="AX1360" t="s">
        <v>222</v>
      </c>
      <c r="BA1360" s="57">
        <v>46297.625</v>
      </c>
      <c r="BB1360" t="s">
        <v>1232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:61">
      <c r="A1361">
        <v>1360</v>
      </c>
      <c r="B1361">
        <v>1002617282</v>
      </c>
      <c r="C1361">
        <v>3</v>
      </c>
      <c r="D1361" t="s">
        <v>59</v>
      </c>
      <c r="E1361">
        <v>4</v>
      </c>
      <c r="F1361" t="s">
        <v>223</v>
      </c>
      <c r="G1361" t="s">
        <v>223</v>
      </c>
      <c r="H1361" t="s">
        <v>800</v>
      </c>
      <c r="I1361" t="s">
        <v>212</v>
      </c>
      <c r="J1361" t="s">
        <v>213</v>
      </c>
      <c r="K1361" t="s">
        <v>149</v>
      </c>
      <c r="M1361" t="s">
        <v>1400</v>
      </c>
      <c r="N1361" t="s">
        <v>215</v>
      </c>
      <c r="O1361" s="57">
        <v>46296.429259259261</v>
      </c>
      <c r="P1361" s="57">
        <v>46298.556331018517</v>
      </c>
      <c r="Q1361">
        <v>69402155</v>
      </c>
      <c r="S1361">
        <v>146303629342</v>
      </c>
      <c r="T1361" t="s">
        <v>1233</v>
      </c>
      <c r="U1361" t="s">
        <v>1234</v>
      </c>
      <c r="V1361" t="s">
        <v>1235</v>
      </c>
      <c r="Z1361">
        <v>109.226715564496</v>
      </c>
      <c r="AA1361">
        <v>-7.3960277174201998</v>
      </c>
      <c r="AB1361" t="s">
        <v>1236</v>
      </c>
      <c r="AC1361" t="s">
        <v>225</v>
      </c>
      <c r="AL1361" t="s">
        <v>217</v>
      </c>
      <c r="AM1361" t="s">
        <v>1237</v>
      </c>
      <c r="AN1361" t="s">
        <v>6</v>
      </c>
      <c r="AO1361" s="57">
        <v>46032.434247685182</v>
      </c>
      <c r="AP1361" s="57">
        <v>46298.333333333336</v>
      </c>
      <c r="AQ1361" t="s">
        <v>1495</v>
      </c>
      <c r="AR1361" t="s">
        <v>14</v>
      </c>
      <c r="AS1361" t="s">
        <v>219</v>
      </c>
      <c r="AT1361" t="s">
        <v>230</v>
      </c>
      <c r="AV1361" t="s">
        <v>2170</v>
      </c>
      <c r="AW1361" t="s">
        <v>541</v>
      </c>
      <c r="AX1361" t="s">
        <v>222</v>
      </c>
      <c r="BA1361" s="57">
        <v>46298.333333333336</v>
      </c>
      <c r="BB1361" t="s">
        <v>1237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:61">
      <c r="A1362">
        <v>1361</v>
      </c>
      <c r="B1362">
        <v>1002625623</v>
      </c>
      <c r="C1362">
        <v>3</v>
      </c>
      <c r="D1362" t="s">
        <v>59</v>
      </c>
      <c r="E1362">
        <v>4</v>
      </c>
      <c r="F1362" t="s">
        <v>223</v>
      </c>
      <c r="G1362" t="s">
        <v>223</v>
      </c>
      <c r="H1362" t="s">
        <v>800</v>
      </c>
      <c r="I1362" t="s">
        <v>212</v>
      </c>
      <c r="J1362" t="s">
        <v>213</v>
      </c>
      <c r="K1362" t="s">
        <v>149</v>
      </c>
      <c r="L1362" t="s">
        <v>214</v>
      </c>
      <c r="M1362" t="s">
        <v>1400</v>
      </c>
      <c r="N1362" t="s">
        <v>215</v>
      </c>
      <c r="O1362" s="57">
        <v>46302.436527777776</v>
      </c>
      <c r="P1362" s="57">
        <v>46303.5387962963</v>
      </c>
      <c r="Q1362">
        <v>69405575</v>
      </c>
      <c r="S1362">
        <v>146303629066</v>
      </c>
      <c r="T1362" t="s">
        <v>4186</v>
      </c>
      <c r="U1362" t="s">
        <v>4187</v>
      </c>
      <c r="V1362" t="s">
        <v>4188</v>
      </c>
      <c r="Z1362">
        <v>109.21749</v>
      </c>
      <c r="AA1362">
        <v>-7.4219889999999999</v>
      </c>
      <c r="AB1362" t="s">
        <v>4189</v>
      </c>
      <c r="AC1362" t="s">
        <v>235</v>
      </c>
      <c r="AL1362" t="s">
        <v>217</v>
      </c>
      <c r="AM1362" t="s">
        <v>4190</v>
      </c>
      <c r="AN1362" t="s">
        <v>6</v>
      </c>
      <c r="AO1362" s="57">
        <v>46213.444687499999</v>
      </c>
      <c r="AP1362" s="57">
        <v>46303.333333333336</v>
      </c>
      <c r="AQ1362" t="s">
        <v>838</v>
      </c>
      <c r="AR1362" t="s">
        <v>14</v>
      </c>
      <c r="AS1362" t="s">
        <v>219</v>
      </c>
      <c r="AT1362" t="s">
        <v>230</v>
      </c>
      <c r="AV1362" t="s">
        <v>4664</v>
      </c>
      <c r="AW1362" t="s">
        <v>880</v>
      </c>
      <c r="AX1362" t="s">
        <v>222</v>
      </c>
      <c r="BA1362" s="57">
        <v>46303.333333333336</v>
      </c>
      <c r="BB1362" t="s">
        <v>4190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1002627782</v>
      </c>
      <c r="C1363">
        <v>3</v>
      </c>
      <c r="D1363" t="s">
        <v>59</v>
      </c>
      <c r="E1363">
        <v>4</v>
      </c>
      <c r="F1363" t="s">
        <v>223</v>
      </c>
      <c r="G1363" t="s">
        <v>223</v>
      </c>
      <c r="H1363" t="s">
        <v>800</v>
      </c>
      <c r="I1363" t="s">
        <v>212</v>
      </c>
      <c r="J1363" t="s">
        <v>213</v>
      </c>
      <c r="K1363" t="s">
        <v>149</v>
      </c>
      <c r="L1363" t="s">
        <v>214</v>
      </c>
      <c r="M1363" t="s">
        <v>1400</v>
      </c>
      <c r="N1363" t="s">
        <v>215</v>
      </c>
      <c r="O1363" s="57">
        <v>46303.578865740739</v>
      </c>
      <c r="P1363" s="57">
        <v>46304.557037037041</v>
      </c>
      <c r="Q1363">
        <v>69406535</v>
      </c>
      <c r="S1363">
        <v>146303629463</v>
      </c>
      <c r="T1363" t="s">
        <v>4665</v>
      </c>
      <c r="U1363" t="s">
        <v>4666</v>
      </c>
      <c r="V1363" t="s">
        <v>4667</v>
      </c>
      <c r="Z1363">
        <v>109.206982</v>
      </c>
      <c r="AA1363">
        <v>-7.4105759999999998</v>
      </c>
      <c r="AB1363" t="s">
        <v>4668</v>
      </c>
      <c r="AC1363" t="s">
        <v>235</v>
      </c>
      <c r="AL1363" t="s">
        <v>217</v>
      </c>
      <c r="AM1363" t="s">
        <v>4669</v>
      </c>
      <c r="AN1363" t="s">
        <v>6</v>
      </c>
      <c r="AO1363" s="57">
        <v>46244.59065972222</v>
      </c>
      <c r="AP1363" s="57">
        <v>46304.458333333336</v>
      </c>
      <c r="AQ1363" t="s">
        <v>838</v>
      </c>
      <c r="AR1363" t="s">
        <v>14</v>
      </c>
      <c r="AS1363" t="s">
        <v>219</v>
      </c>
      <c r="AT1363" t="s">
        <v>230</v>
      </c>
      <c r="AV1363" t="s">
        <v>5492</v>
      </c>
      <c r="AW1363" t="s">
        <v>880</v>
      </c>
      <c r="AX1363" t="s">
        <v>222</v>
      </c>
      <c r="BA1363" s="57">
        <v>46304.458333333336</v>
      </c>
      <c r="BB1363" t="s">
        <v>4669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:61">
      <c r="A1364">
        <v>1363</v>
      </c>
      <c r="B1364">
        <v>1002635948</v>
      </c>
      <c r="C1364">
        <v>3</v>
      </c>
      <c r="D1364" t="s">
        <v>59</v>
      </c>
      <c r="E1364">
        <v>4</v>
      </c>
      <c r="F1364" t="s">
        <v>223</v>
      </c>
      <c r="G1364" t="s">
        <v>223</v>
      </c>
      <c r="H1364" t="s">
        <v>800</v>
      </c>
      <c r="I1364" t="s">
        <v>212</v>
      </c>
      <c r="J1364" t="s">
        <v>213</v>
      </c>
      <c r="K1364" t="s">
        <v>149</v>
      </c>
      <c r="L1364" t="s">
        <v>214</v>
      </c>
      <c r="M1364" t="s">
        <v>1400</v>
      </c>
      <c r="N1364" t="s">
        <v>215</v>
      </c>
      <c r="O1364" s="57">
        <v>46309.3205787037</v>
      </c>
      <c r="P1364" s="57">
        <v>46310.446284722224</v>
      </c>
      <c r="Q1364">
        <v>69409749</v>
      </c>
      <c r="S1364">
        <v>146303629531</v>
      </c>
      <c r="T1364" t="s">
        <v>7158</v>
      </c>
      <c r="U1364" t="s">
        <v>7159</v>
      </c>
      <c r="V1364" t="s">
        <v>7160</v>
      </c>
      <c r="Z1364">
        <v>109.20445100000001</v>
      </c>
      <c r="AA1364">
        <v>-7.4345739999999996</v>
      </c>
      <c r="AB1364" t="s">
        <v>7161</v>
      </c>
      <c r="AC1364" t="s">
        <v>235</v>
      </c>
      <c r="AL1364" t="s">
        <v>217</v>
      </c>
      <c r="AM1364" t="s">
        <v>7162</v>
      </c>
      <c r="AN1364" t="s">
        <v>6</v>
      </c>
      <c r="AO1364" t="s">
        <v>7163</v>
      </c>
      <c r="AP1364" s="57">
        <v>46310.333333333336</v>
      </c>
      <c r="AR1364" t="s">
        <v>14</v>
      </c>
      <c r="AS1364" t="s">
        <v>219</v>
      </c>
      <c r="AT1364" t="s">
        <v>230</v>
      </c>
      <c r="AV1364" t="s">
        <v>7794</v>
      </c>
      <c r="AW1364" t="s">
        <v>880</v>
      </c>
      <c r="AX1364" t="s">
        <v>222</v>
      </c>
      <c r="BA1364" s="57">
        <v>46310.333333333336</v>
      </c>
      <c r="BB1364" t="s">
        <v>7162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:61">
      <c r="A1365">
        <v>1364</v>
      </c>
      <c r="B1365">
        <v>1002638129</v>
      </c>
      <c r="C1365">
        <v>3</v>
      </c>
      <c r="D1365" t="s">
        <v>59</v>
      </c>
      <c r="E1365">
        <v>4</v>
      </c>
      <c r="F1365" t="s">
        <v>223</v>
      </c>
      <c r="G1365" t="s">
        <v>223</v>
      </c>
      <c r="H1365" t="s">
        <v>800</v>
      </c>
      <c r="I1365" t="s">
        <v>212</v>
      </c>
      <c r="J1365" t="s">
        <v>213</v>
      </c>
      <c r="K1365" t="s">
        <v>149</v>
      </c>
      <c r="L1365" t="s">
        <v>214</v>
      </c>
      <c r="M1365" t="s">
        <v>1400</v>
      </c>
      <c r="N1365" t="s">
        <v>215</v>
      </c>
      <c r="O1365" s="57">
        <v>46310.460196759261</v>
      </c>
      <c r="P1365" s="57">
        <v>46312.606400462966</v>
      </c>
      <c r="Q1365">
        <v>69410663</v>
      </c>
      <c r="S1365">
        <v>146303629542</v>
      </c>
      <c r="T1365" t="s">
        <v>7795</v>
      </c>
      <c r="U1365" t="s">
        <v>7796</v>
      </c>
      <c r="V1365" t="s">
        <v>7797</v>
      </c>
      <c r="Z1365">
        <v>109.200508</v>
      </c>
      <c r="AA1365">
        <v>-7.4204559999999997</v>
      </c>
      <c r="AB1365" t="s">
        <v>7798</v>
      </c>
      <c r="AC1365" t="s">
        <v>235</v>
      </c>
      <c r="AL1365" t="s">
        <v>217</v>
      </c>
      <c r="AM1365" t="s">
        <v>7799</v>
      </c>
      <c r="AN1365" t="s">
        <v>6</v>
      </c>
      <c r="AO1365" t="s">
        <v>7432</v>
      </c>
      <c r="AP1365" s="57">
        <v>46311.333333333336</v>
      </c>
      <c r="AR1365" t="s">
        <v>14</v>
      </c>
      <c r="AS1365" t="s">
        <v>219</v>
      </c>
      <c r="AT1365" t="s">
        <v>230</v>
      </c>
      <c r="AV1365" t="s">
        <v>8925</v>
      </c>
      <c r="AW1365" t="s">
        <v>236</v>
      </c>
      <c r="AX1365" t="s">
        <v>222</v>
      </c>
      <c r="BA1365" s="57">
        <v>46311.333333333336</v>
      </c>
      <c r="BB1365" t="s">
        <v>7799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:61">
      <c r="A1366">
        <v>1365</v>
      </c>
      <c r="B1366">
        <v>1002638133</v>
      </c>
      <c r="C1366">
        <v>3</v>
      </c>
      <c r="D1366" t="s">
        <v>59</v>
      </c>
      <c r="E1366">
        <v>4</v>
      </c>
      <c r="F1366" t="s">
        <v>223</v>
      </c>
      <c r="G1366" t="s">
        <v>223</v>
      </c>
      <c r="H1366" t="s">
        <v>800</v>
      </c>
      <c r="I1366" t="s">
        <v>212</v>
      </c>
      <c r="J1366" t="s">
        <v>213</v>
      </c>
      <c r="K1366" t="s">
        <v>149</v>
      </c>
      <c r="L1366" t="s">
        <v>214</v>
      </c>
      <c r="M1366" t="s">
        <v>1400</v>
      </c>
      <c r="N1366" t="s">
        <v>215</v>
      </c>
      <c r="O1366" s="57">
        <v>46310.461516203701</v>
      </c>
      <c r="P1366" s="57">
        <v>46312.553113425929</v>
      </c>
      <c r="Q1366">
        <v>69410685</v>
      </c>
      <c r="S1366">
        <v>146303629543</v>
      </c>
      <c r="T1366" t="s">
        <v>7800</v>
      </c>
      <c r="U1366" t="s">
        <v>7796</v>
      </c>
      <c r="V1366" t="s">
        <v>7801</v>
      </c>
      <c r="Z1366">
        <v>109.200508</v>
      </c>
      <c r="AA1366">
        <v>-7.4204559999999997</v>
      </c>
      <c r="AB1366" t="s">
        <v>7802</v>
      </c>
      <c r="AC1366" t="s">
        <v>235</v>
      </c>
      <c r="AL1366" t="s">
        <v>217</v>
      </c>
      <c r="AM1366" t="s">
        <v>7799</v>
      </c>
      <c r="AN1366" t="s">
        <v>6</v>
      </c>
      <c r="AO1366" t="s">
        <v>7432</v>
      </c>
      <c r="AP1366" s="57">
        <v>46311.333333333336</v>
      </c>
      <c r="AR1366" t="s">
        <v>14</v>
      </c>
      <c r="AS1366" t="s">
        <v>219</v>
      </c>
      <c r="AT1366" t="s">
        <v>230</v>
      </c>
      <c r="AV1366" t="s">
        <v>8926</v>
      </c>
      <c r="AW1366" t="s">
        <v>2982</v>
      </c>
      <c r="AX1366" t="s">
        <v>222</v>
      </c>
      <c r="BA1366" s="57">
        <v>46311.333333333336</v>
      </c>
      <c r="BB1366" t="s">
        <v>7799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:61">
      <c r="A1367">
        <v>1366</v>
      </c>
      <c r="B1367">
        <v>1002641283</v>
      </c>
      <c r="C1367">
        <v>3</v>
      </c>
      <c r="D1367" t="s">
        <v>59</v>
      </c>
      <c r="E1367">
        <v>4</v>
      </c>
      <c r="F1367" t="s">
        <v>223</v>
      </c>
      <c r="G1367" t="s">
        <v>223</v>
      </c>
      <c r="H1367" t="s">
        <v>800</v>
      </c>
      <c r="I1367" t="s">
        <v>212</v>
      </c>
      <c r="J1367" t="s">
        <v>213</v>
      </c>
      <c r="K1367" t="s">
        <v>149</v>
      </c>
      <c r="L1367" t="s">
        <v>214</v>
      </c>
      <c r="M1367" t="s">
        <v>1400</v>
      </c>
      <c r="N1367" t="s">
        <v>215</v>
      </c>
      <c r="O1367" s="57">
        <v>46312.490706018521</v>
      </c>
      <c r="P1367" s="57">
        <v>46314.473437499997</v>
      </c>
      <c r="Q1367">
        <v>69412019</v>
      </c>
      <c r="S1367">
        <v>146303629571</v>
      </c>
      <c r="T1367" t="s">
        <v>8927</v>
      </c>
      <c r="U1367" t="s">
        <v>8928</v>
      </c>
      <c r="V1367" t="s">
        <v>8929</v>
      </c>
      <c r="Z1367">
        <v>109.214477</v>
      </c>
      <c r="AA1367">
        <v>-7.4889729999999997</v>
      </c>
      <c r="AB1367" t="s">
        <v>8930</v>
      </c>
      <c r="AC1367" t="s">
        <v>235</v>
      </c>
      <c r="AL1367" t="s">
        <v>217</v>
      </c>
      <c r="AM1367" t="s">
        <v>8931</v>
      </c>
      <c r="AN1367" t="s">
        <v>6</v>
      </c>
      <c r="AO1367" t="s">
        <v>8585</v>
      </c>
      <c r="AP1367" s="57">
        <v>46313.333333333336</v>
      </c>
      <c r="AQ1367" t="s">
        <v>1495</v>
      </c>
      <c r="AR1367" t="s">
        <v>14</v>
      </c>
      <c r="AS1367" t="s">
        <v>219</v>
      </c>
      <c r="AT1367" t="s">
        <v>230</v>
      </c>
      <c r="AV1367" t="s">
        <v>8932</v>
      </c>
      <c r="AW1367" t="s">
        <v>877</v>
      </c>
      <c r="AX1367" t="s">
        <v>222</v>
      </c>
      <c r="BA1367" s="57">
        <v>46313.333333333336</v>
      </c>
      <c r="BB1367" t="s">
        <v>8931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:61">
      <c r="A1368">
        <v>1367</v>
      </c>
      <c r="B1368">
        <v>1002621493</v>
      </c>
      <c r="C1368">
        <v>3</v>
      </c>
      <c r="D1368" t="s">
        <v>59</v>
      </c>
      <c r="E1368">
        <v>4</v>
      </c>
      <c r="F1368" t="s">
        <v>223</v>
      </c>
      <c r="G1368" t="s">
        <v>223</v>
      </c>
      <c r="H1368" t="s">
        <v>800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46299.7031712963</v>
      </c>
      <c r="P1368" s="57">
        <v>46300.554560185185</v>
      </c>
      <c r="Q1368">
        <v>69403976</v>
      </c>
      <c r="S1368">
        <v>146303629404</v>
      </c>
      <c r="T1368" t="s">
        <v>2173</v>
      </c>
      <c r="U1368" t="s">
        <v>2903</v>
      </c>
      <c r="V1368" t="s">
        <v>2174</v>
      </c>
      <c r="Z1368">
        <v>109.251953</v>
      </c>
      <c r="AA1368">
        <v>-7.4038040000000001</v>
      </c>
      <c r="AB1368" t="s">
        <v>2175</v>
      </c>
      <c r="AC1368" t="s">
        <v>235</v>
      </c>
      <c r="AL1368" t="s">
        <v>217</v>
      </c>
      <c r="AM1368" t="s">
        <v>2176</v>
      </c>
      <c r="AN1368" t="s">
        <v>6</v>
      </c>
      <c r="AO1368" s="57">
        <v>46122.705324074072</v>
      </c>
      <c r="AP1368" s="57">
        <v>46300.625</v>
      </c>
      <c r="AR1368" t="s">
        <v>218</v>
      </c>
      <c r="AS1368" t="s">
        <v>219</v>
      </c>
      <c r="AT1368" t="s">
        <v>230</v>
      </c>
      <c r="AU1368">
        <v>20261005</v>
      </c>
      <c r="AV1368" t="s">
        <v>221</v>
      </c>
      <c r="AW1368" t="s">
        <v>880</v>
      </c>
      <c r="AX1368" t="s">
        <v>222</v>
      </c>
      <c r="BA1368" s="57">
        <v>46300.625</v>
      </c>
      <c r="BB1368" t="s">
        <v>2176</v>
      </c>
      <c r="BC1368">
        <v>2026</v>
      </c>
      <c r="BD1368">
        <v>10</v>
      </c>
      <c r="BE1368">
        <v>5</v>
      </c>
      <c r="BF1368" s="6">
        <f t="shared" si="63"/>
        <v>46300</v>
      </c>
      <c r="BG1368">
        <f t="shared" si="64"/>
        <v>-0.625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1002622603</v>
      </c>
      <c r="C1369">
        <v>3</v>
      </c>
      <c r="D1369" t="s">
        <v>59</v>
      </c>
      <c r="E1369">
        <v>4</v>
      </c>
      <c r="F1369" t="s">
        <v>223</v>
      </c>
      <c r="G1369" t="s">
        <v>223</v>
      </c>
      <c r="H1369" t="s">
        <v>800</v>
      </c>
      <c r="I1369" t="s">
        <v>212</v>
      </c>
      <c r="J1369" t="s">
        <v>213</v>
      </c>
      <c r="K1369" t="s">
        <v>149</v>
      </c>
      <c r="M1369" t="s">
        <v>76</v>
      </c>
      <c r="N1369" t="s">
        <v>215</v>
      </c>
      <c r="O1369" s="57">
        <v>46300.594525462962</v>
      </c>
      <c r="P1369" s="57">
        <v>46301.577187499999</v>
      </c>
      <c r="Q1369">
        <v>69404398</v>
      </c>
      <c r="S1369">
        <v>146303629414</v>
      </c>
      <c r="T1369" t="s">
        <v>2904</v>
      </c>
      <c r="U1369" t="s">
        <v>2905</v>
      </c>
      <c r="V1369" t="s">
        <v>2906</v>
      </c>
      <c r="Z1369">
        <v>109.2297633</v>
      </c>
      <c r="AA1369">
        <v>-7.4354452000000002</v>
      </c>
      <c r="AB1369" t="s">
        <v>2907</v>
      </c>
      <c r="AC1369" t="s">
        <v>216</v>
      </c>
      <c r="AL1369" t="s">
        <v>217</v>
      </c>
      <c r="AM1369" t="s">
        <v>2908</v>
      </c>
      <c r="AN1369" t="s">
        <v>6</v>
      </c>
      <c r="AO1369" s="57">
        <v>46152.601203703707</v>
      </c>
      <c r="AP1369" s="57">
        <v>46301.625</v>
      </c>
      <c r="AR1369" t="s">
        <v>218</v>
      </c>
      <c r="AS1369" t="s">
        <v>219</v>
      </c>
      <c r="AT1369" t="s">
        <v>230</v>
      </c>
      <c r="AU1369">
        <v>20261006</v>
      </c>
      <c r="AV1369" t="s">
        <v>221</v>
      </c>
      <c r="AW1369" t="s">
        <v>540</v>
      </c>
      <c r="AX1369" t="s">
        <v>222</v>
      </c>
      <c r="BA1369" s="57">
        <v>46301.625</v>
      </c>
      <c r="BB1369" t="s">
        <v>2908</v>
      </c>
      <c r="BC1369">
        <v>2026</v>
      </c>
      <c r="BD1369">
        <v>10</v>
      </c>
      <c r="BE1369">
        <v>6</v>
      </c>
      <c r="BF1369" s="6">
        <f t="shared" si="63"/>
        <v>46301</v>
      </c>
      <c r="BG1369">
        <f t="shared" si="64"/>
        <v>-0.625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1002622447</v>
      </c>
      <c r="C1370">
        <v>3</v>
      </c>
      <c r="D1370" t="s">
        <v>59</v>
      </c>
      <c r="E1370">
        <v>4</v>
      </c>
      <c r="F1370" t="s">
        <v>223</v>
      </c>
      <c r="G1370" t="s">
        <v>223</v>
      </c>
      <c r="H1370" t="s">
        <v>800</v>
      </c>
      <c r="I1370" t="s">
        <v>212</v>
      </c>
      <c r="J1370" t="s">
        <v>213</v>
      </c>
      <c r="K1370" t="s">
        <v>149</v>
      </c>
      <c r="M1370" t="s">
        <v>76</v>
      </c>
      <c r="N1370" t="s">
        <v>215</v>
      </c>
      <c r="O1370" s="57">
        <v>46300.564710648148</v>
      </c>
      <c r="P1370" s="57">
        <v>46300.651539351849</v>
      </c>
      <c r="Q1370">
        <v>69402655</v>
      </c>
      <c r="S1370">
        <v>146303629411</v>
      </c>
      <c r="T1370" t="s">
        <v>1109</v>
      </c>
      <c r="U1370" t="s">
        <v>2909</v>
      </c>
      <c r="V1370" t="s">
        <v>2910</v>
      </c>
      <c r="Z1370">
        <v>109.21751690000001</v>
      </c>
      <c r="AA1370">
        <v>-7.4438532000000004</v>
      </c>
      <c r="AB1370" t="s">
        <v>1231</v>
      </c>
      <c r="AC1370" t="s">
        <v>283</v>
      </c>
      <c r="AL1370" t="s">
        <v>217</v>
      </c>
      <c r="AM1370" t="s">
        <v>2911</v>
      </c>
      <c r="AN1370" t="s">
        <v>6</v>
      </c>
      <c r="AO1370" s="57">
        <v>46152.569618055553</v>
      </c>
      <c r="AR1370" t="s">
        <v>218</v>
      </c>
      <c r="AS1370" t="s">
        <v>219</v>
      </c>
      <c r="AT1370" t="s">
        <v>230</v>
      </c>
      <c r="AU1370">
        <v>20261005</v>
      </c>
      <c r="AV1370" t="s">
        <v>221</v>
      </c>
      <c r="AW1370" t="s">
        <v>540</v>
      </c>
      <c r="AX1370" t="s">
        <v>222</v>
      </c>
      <c r="BA1370" s="57">
        <v>46300.291666666664</v>
      </c>
      <c r="BB1370" t="s">
        <v>2911</v>
      </c>
      <c r="BC1370">
        <v>2026</v>
      </c>
      <c r="BD1370">
        <v>10</v>
      </c>
      <c r="BE1370">
        <v>5</v>
      </c>
      <c r="BF1370" s="6">
        <f t="shared" si="63"/>
        <v>46300</v>
      </c>
      <c r="BG1370">
        <f t="shared" si="64"/>
        <v>-0.29166666666424135</v>
      </c>
      <c r="BH1370" t="str">
        <f t="shared" si="65"/>
        <v>COMPLY</v>
      </c>
      <c r="BI1370" t="e">
        <f>VLOOKUP(H1370,Sheet2!$A$1:$B$270,2,FALSE)</f>
        <v>#N/A</v>
      </c>
    </row>
    <row r="1371" spans="1:61">
      <c r="A1371">
        <v>1370</v>
      </c>
      <c r="B1371">
        <v>1002622030</v>
      </c>
      <c r="C1371">
        <v>3</v>
      </c>
      <c r="D1371" t="s">
        <v>59</v>
      </c>
      <c r="E1371">
        <v>4</v>
      </c>
      <c r="F1371" t="s">
        <v>223</v>
      </c>
      <c r="G1371" t="s">
        <v>223</v>
      </c>
      <c r="H1371" t="s">
        <v>800</v>
      </c>
      <c r="I1371" t="s">
        <v>212</v>
      </c>
      <c r="J1371" t="s">
        <v>213</v>
      </c>
      <c r="K1371" t="s">
        <v>149</v>
      </c>
      <c r="M1371" t="s">
        <v>76</v>
      </c>
      <c r="N1371" t="s">
        <v>215</v>
      </c>
      <c r="O1371" s="57">
        <v>46300.451909722222</v>
      </c>
      <c r="P1371" s="57">
        <v>46300.676712962966</v>
      </c>
      <c r="Q1371">
        <v>69404191</v>
      </c>
      <c r="S1371">
        <v>146303629398</v>
      </c>
      <c r="T1371" t="s">
        <v>1233</v>
      </c>
      <c r="U1371" t="s">
        <v>2171</v>
      </c>
      <c r="V1371" t="s">
        <v>2912</v>
      </c>
      <c r="Z1371">
        <v>109.22663990642801</v>
      </c>
      <c r="AA1371">
        <v>-7.3957968976691397</v>
      </c>
      <c r="AB1371" t="s">
        <v>1236</v>
      </c>
      <c r="AC1371" t="s">
        <v>225</v>
      </c>
      <c r="AL1371" t="s">
        <v>217</v>
      </c>
      <c r="AM1371" t="s">
        <v>2877</v>
      </c>
      <c r="AN1371" t="s">
        <v>6</v>
      </c>
      <c r="AO1371" s="57">
        <v>46152.486157407409</v>
      </c>
      <c r="AP1371" s="57">
        <v>46301.333333333336</v>
      </c>
      <c r="AR1371" t="s">
        <v>218</v>
      </c>
      <c r="AS1371" t="s">
        <v>219</v>
      </c>
      <c r="AT1371" t="s">
        <v>230</v>
      </c>
      <c r="AU1371">
        <v>20261005</v>
      </c>
      <c r="AV1371" t="s">
        <v>221</v>
      </c>
      <c r="AW1371" t="s">
        <v>539</v>
      </c>
      <c r="AX1371" t="s">
        <v>222</v>
      </c>
      <c r="BA1371" s="57">
        <v>46301.333333333336</v>
      </c>
      <c r="BB1371" t="s">
        <v>2877</v>
      </c>
      <c r="BC1371">
        <v>2026</v>
      </c>
      <c r="BD1371">
        <v>10</v>
      </c>
      <c r="BE1371">
        <v>5</v>
      </c>
      <c r="BF1371" s="6">
        <f t="shared" si="63"/>
        <v>46300</v>
      </c>
      <c r="BG1371">
        <f t="shared" si="64"/>
        <v>-1.3333333333357587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1002621669</v>
      </c>
      <c r="C1372">
        <v>3</v>
      </c>
      <c r="D1372" t="s">
        <v>59</v>
      </c>
      <c r="E1372">
        <v>4</v>
      </c>
      <c r="F1372" t="s">
        <v>223</v>
      </c>
      <c r="G1372" t="s">
        <v>223</v>
      </c>
      <c r="H1372" t="s">
        <v>800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46300.376898148148</v>
      </c>
      <c r="P1372" s="57">
        <v>46301.535474537035</v>
      </c>
      <c r="Q1372">
        <v>69404069</v>
      </c>
      <c r="S1372">
        <v>146303629397</v>
      </c>
      <c r="T1372" t="s">
        <v>2913</v>
      </c>
      <c r="U1372" t="s">
        <v>2914</v>
      </c>
      <c r="V1372" t="s">
        <v>2915</v>
      </c>
      <c r="Z1372">
        <v>109.243445880759</v>
      </c>
      <c r="AA1372">
        <v>-7.43491500974734</v>
      </c>
      <c r="AB1372" t="s">
        <v>2916</v>
      </c>
      <c r="AC1372" t="s">
        <v>235</v>
      </c>
      <c r="AL1372" t="s">
        <v>217</v>
      </c>
      <c r="AM1372" t="s">
        <v>2917</v>
      </c>
      <c r="AN1372" t="s">
        <v>6</v>
      </c>
      <c r="AO1372" s="57">
        <v>46152.392511574071</v>
      </c>
      <c r="AP1372" s="57">
        <v>46301.333333333336</v>
      </c>
      <c r="AR1372" t="s">
        <v>218</v>
      </c>
      <c r="AS1372" t="s">
        <v>219</v>
      </c>
      <c r="AT1372" t="s">
        <v>230</v>
      </c>
      <c r="AU1372">
        <v>20261006</v>
      </c>
      <c r="AV1372" t="s">
        <v>221</v>
      </c>
      <c r="AW1372" t="s">
        <v>879</v>
      </c>
      <c r="AX1372" t="s">
        <v>222</v>
      </c>
      <c r="BA1372" s="57">
        <v>46301.333333333336</v>
      </c>
      <c r="BB1372" t="s">
        <v>2917</v>
      </c>
      <c r="BC1372">
        <v>2026</v>
      </c>
      <c r="BD1372">
        <v>10</v>
      </c>
      <c r="BE1372">
        <v>6</v>
      </c>
      <c r="BF1372" s="6">
        <f t="shared" si="63"/>
        <v>46301</v>
      </c>
      <c r="BG1372">
        <f t="shared" si="64"/>
        <v>-0.33333333333575865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1002624645</v>
      </c>
      <c r="C1373">
        <v>3</v>
      </c>
      <c r="D1373" t="s">
        <v>59</v>
      </c>
      <c r="E1373">
        <v>4</v>
      </c>
      <c r="F1373" t="s">
        <v>223</v>
      </c>
      <c r="G1373" t="s">
        <v>223</v>
      </c>
      <c r="H1373" t="s">
        <v>800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46301.619849537034</v>
      </c>
      <c r="P1373" s="57">
        <v>46302.495370370372</v>
      </c>
      <c r="Q1373">
        <v>69405199</v>
      </c>
      <c r="S1373">
        <v>146303629437</v>
      </c>
      <c r="T1373" t="s">
        <v>3501</v>
      </c>
      <c r="U1373" t="s">
        <v>3502</v>
      </c>
      <c r="V1373" t="s">
        <v>3503</v>
      </c>
      <c r="Z1373">
        <v>109.2445608</v>
      </c>
      <c r="AA1373">
        <v>-7.3938115</v>
      </c>
      <c r="AB1373" t="s">
        <v>3504</v>
      </c>
      <c r="AC1373" t="s">
        <v>235</v>
      </c>
      <c r="AL1373" t="s">
        <v>217</v>
      </c>
      <c r="AM1373" t="s">
        <v>3442</v>
      </c>
      <c r="AN1373" t="s">
        <v>6</v>
      </c>
      <c r="AO1373" s="57">
        <v>46183.621979166666</v>
      </c>
      <c r="AP1373" s="57">
        <v>46302.458333333336</v>
      </c>
      <c r="AR1373" t="s">
        <v>218</v>
      </c>
      <c r="AS1373" t="s">
        <v>219</v>
      </c>
      <c r="AT1373" t="s">
        <v>230</v>
      </c>
      <c r="AU1373">
        <v>20261007</v>
      </c>
      <c r="AV1373" t="s">
        <v>221</v>
      </c>
      <c r="AW1373" t="s">
        <v>2897</v>
      </c>
      <c r="AX1373" t="s">
        <v>222</v>
      </c>
      <c r="BA1373" s="57">
        <v>46302.458333333336</v>
      </c>
      <c r="BB1373" t="s">
        <v>3442</v>
      </c>
      <c r="BC1373">
        <v>2026</v>
      </c>
      <c r="BD1373">
        <v>10</v>
      </c>
      <c r="BE1373">
        <v>7</v>
      </c>
      <c r="BF1373" s="6">
        <f t="shared" si="63"/>
        <v>46302</v>
      </c>
      <c r="BG1373">
        <f t="shared" si="64"/>
        <v>-0.45833333333575865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1002624799</v>
      </c>
      <c r="C1374">
        <v>3</v>
      </c>
      <c r="D1374" t="s">
        <v>59</v>
      </c>
      <c r="E1374">
        <v>4</v>
      </c>
      <c r="F1374" t="s">
        <v>223</v>
      </c>
      <c r="G1374" t="s">
        <v>223</v>
      </c>
      <c r="H1374" t="s">
        <v>800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46301.650462962964</v>
      </c>
      <c r="P1374" s="57">
        <v>46305.692569444444</v>
      </c>
      <c r="Q1374">
        <v>69405243</v>
      </c>
      <c r="S1374">
        <v>146303629433</v>
      </c>
      <c r="T1374" t="s">
        <v>3505</v>
      </c>
      <c r="U1374" t="s">
        <v>3506</v>
      </c>
      <c r="V1374" t="s">
        <v>5487</v>
      </c>
      <c r="Z1374">
        <v>109.242863792272</v>
      </c>
      <c r="AA1374">
        <v>-7.4168605733043496</v>
      </c>
      <c r="AB1374" t="s">
        <v>3507</v>
      </c>
      <c r="AC1374" t="s">
        <v>216</v>
      </c>
      <c r="AL1374" t="s">
        <v>217</v>
      </c>
      <c r="AM1374" t="s">
        <v>5488</v>
      </c>
      <c r="AN1374" t="s">
        <v>6</v>
      </c>
      <c r="AO1374" s="57">
        <v>46183.653182870374</v>
      </c>
      <c r="AP1374" s="57">
        <v>46307.333333333336</v>
      </c>
      <c r="AR1374" t="s">
        <v>218</v>
      </c>
      <c r="AS1374" t="s">
        <v>219</v>
      </c>
      <c r="AT1374" t="s">
        <v>230</v>
      </c>
      <c r="AU1374">
        <v>20261010</v>
      </c>
      <c r="AV1374" t="s">
        <v>221</v>
      </c>
      <c r="AW1374" t="s">
        <v>541</v>
      </c>
      <c r="AX1374" t="s">
        <v>222</v>
      </c>
      <c r="BA1374" s="57">
        <v>46307.333333333336</v>
      </c>
      <c r="BB1374" t="s">
        <v>5488</v>
      </c>
      <c r="BC1374">
        <v>2026</v>
      </c>
      <c r="BD1374">
        <v>10</v>
      </c>
      <c r="BE1374">
        <v>10</v>
      </c>
      <c r="BF1374" s="6">
        <f t="shared" si="63"/>
        <v>46305</v>
      </c>
      <c r="BG1374">
        <f t="shared" si="64"/>
        <v>-2.3333333333357587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1002626258</v>
      </c>
      <c r="C1375">
        <v>3</v>
      </c>
      <c r="D1375" t="s">
        <v>59</v>
      </c>
      <c r="E1375">
        <v>4</v>
      </c>
      <c r="F1375" t="s">
        <v>223</v>
      </c>
      <c r="G1375" t="s">
        <v>223</v>
      </c>
      <c r="H1375" t="s">
        <v>800</v>
      </c>
      <c r="I1375" t="s">
        <v>212</v>
      </c>
      <c r="J1375" t="s">
        <v>213</v>
      </c>
      <c r="K1375" t="s">
        <v>149</v>
      </c>
      <c r="L1375" t="s">
        <v>826</v>
      </c>
      <c r="M1375" t="s">
        <v>76</v>
      </c>
      <c r="N1375" t="s">
        <v>215</v>
      </c>
      <c r="O1375" s="57">
        <v>46302.583113425928</v>
      </c>
      <c r="P1375" s="57">
        <v>46303.544409722221</v>
      </c>
      <c r="Q1375">
        <v>69405884</v>
      </c>
      <c r="R1375">
        <v>2815103618</v>
      </c>
      <c r="S1375">
        <v>146303629075</v>
      </c>
      <c r="T1375" t="s">
        <v>4191</v>
      </c>
      <c r="U1375" t="s">
        <v>4670</v>
      </c>
      <c r="V1375" t="s">
        <v>4192</v>
      </c>
      <c r="Z1375">
        <v>109.245133</v>
      </c>
      <c r="AA1375">
        <v>-7.3998160000000004</v>
      </c>
      <c r="AB1375" t="s">
        <v>4193</v>
      </c>
      <c r="AC1375" t="s">
        <v>235</v>
      </c>
      <c r="AL1375" t="s">
        <v>217</v>
      </c>
      <c r="AM1375" t="s">
        <v>4194</v>
      </c>
      <c r="AN1375" t="s">
        <v>6</v>
      </c>
      <c r="AO1375" s="57">
        <v>46213.59065972222</v>
      </c>
      <c r="AP1375" s="57">
        <v>46303.458333333336</v>
      </c>
      <c r="AR1375" t="s">
        <v>218</v>
      </c>
      <c r="AS1375" t="s">
        <v>219</v>
      </c>
      <c r="AT1375" t="s">
        <v>230</v>
      </c>
      <c r="AU1375">
        <v>20261008</v>
      </c>
      <c r="AV1375" t="s">
        <v>221</v>
      </c>
      <c r="AW1375" t="s">
        <v>858</v>
      </c>
      <c r="AX1375" t="s">
        <v>222</v>
      </c>
      <c r="BA1375" s="57">
        <v>46303.458333333336</v>
      </c>
      <c r="BB1375" t="s">
        <v>4194</v>
      </c>
      <c r="BC1375">
        <v>2026</v>
      </c>
      <c r="BD1375">
        <v>10</v>
      </c>
      <c r="BE1375">
        <v>8</v>
      </c>
      <c r="BF1375" s="6">
        <f t="shared" si="63"/>
        <v>46303</v>
      </c>
      <c r="BG1375">
        <f t="shared" si="64"/>
        <v>-0.45833333333575865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1002627617</v>
      </c>
      <c r="C1376">
        <v>3</v>
      </c>
      <c r="D1376" t="s">
        <v>59</v>
      </c>
      <c r="E1376">
        <v>4</v>
      </c>
      <c r="F1376" t="s">
        <v>223</v>
      </c>
      <c r="G1376" t="s">
        <v>223</v>
      </c>
      <c r="H1376" t="s">
        <v>800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46303.5387962963</v>
      </c>
      <c r="P1376" s="57">
        <v>46303.578506944446</v>
      </c>
      <c r="Q1376">
        <v>69405575</v>
      </c>
      <c r="S1376">
        <v>146303629461</v>
      </c>
      <c r="T1376" t="s">
        <v>4186</v>
      </c>
      <c r="U1376" t="s">
        <v>4671</v>
      </c>
      <c r="V1376" t="s">
        <v>4672</v>
      </c>
      <c r="Z1376">
        <v>109.217547080304</v>
      </c>
      <c r="AA1376">
        <v>-7.4223293802925001</v>
      </c>
      <c r="AB1376" t="s">
        <v>4189</v>
      </c>
      <c r="AC1376" t="s">
        <v>283</v>
      </c>
      <c r="AL1376" t="s">
        <v>217</v>
      </c>
      <c r="AM1376" t="s">
        <v>4673</v>
      </c>
      <c r="AN1376" t="s">
        <v>6</v>
      </c>
      <c r="AO1376" s="57">
        <v>46244.569814814815</v>
      </c>
      <c r="AR1376" t="s">
        <v>218</v>
      </c>
      <c r="AS1376" t="s">
        <v>219</v>
      </c>
      <c r="AT1376" t="s">
        <v>230</v>
      </c>
      <c r="AU1376">
        <v>20261008</v>
      </c>
      <c r="AV1376" t="s">
        <v>221</v>
      </c>
      <c r="AW1376" t="s">
        <v>4350</v>
      </c>
      <c r="AX1376" t="s">
        <v>222</v>
      </c>
      <c r="BA1376" s="57">
        <v>46303.291666666664</v>
      </c>
      <c r="BB1376" t="s">
        <v>4673</v>
      </c>
      <c r="BC1376">
        <v>2026</v>
      </c>
      <c r="BD1376">
        <v>10</v>
      </c>
      <c r="BE1376">
        <v>8</v>
      </c>
      <c r="BF1376" s="6">
        <f t="shared" si="63"/>
        <v>46303</v>
      </c>
      <c r="BG1376">
        <f t="shared" si="64"/>
        <v>-0.29166666666424135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1002629668</v>
      </c>
      <c r="C1377">
        <v>3</v>
      </c>
      <c r="D1377" t="s">
        <v>59</v>
      </c>
      <c r="E1377">
        <v>4</v>
      </c>
      <c r="F1377" t="s">
        <v>223</v>
      </c>
      <c r="G1377" t="s">
        <v>223</v>
      </c>
      <c r="H1377" t="s">
        <v>800</v>
      </c>
      <c r="I1377" t="s">
        <v>212</v>
      </c>
      <c r="J1377" t="s">
        <v>213</v>
      </c>
      <c r="K1377" t="s">
        <v>149</v>
      </c>
      <c r="M1377" t="s">
        <v>76</v>
      </c>
      <c r="N1377" t="s">
        <v>215</v>
      </c>
      <c r="O1377" s="57">
        <v>46304.55704861111</v>
      </c>
      <c r="P1377" s="57">
        <v>46304.632708333331</v>
      </c>
      <c r="Q1377">
        <v>69406535</v>
      </c>
      <c r="S1377">
        <v>146303629473</v>
      </c>
      <c r="T1377" t="s">
        <v>4665</v>
      </c>
      <c r="U1377" t="s">
        <v>5489</v>
      </c>
      <c r="V1377" t="s">
        <v>5490</v>
      </c>
      <c r="Z1377">
        <v>109.20679130000001</v>
      </c>
      <c r="AA1377">
        <v>-7.4111313000000001</v>
      </c>
      <c r="AB1377" t="s">
        <v>4668</v>
      </c>
      <c r="AC1377" t="s">
        <v>283</v>
      </c>
      <c r="AL1377" t="s">
        <v>217</v>
      </c>
      <c r="AM1377" t="s">
        <v>5491</v>
      </c>
      <c r="AN1377" t="s">
        <v>6</v>
      </c>
      <c r="AO1377" s="57">
        <v>46275.559513888889</v>
      </c>
      <c r="AR1377" t="s">
        <v>218</v>
      </c>
      <c r="AS1377" t="s">
        <v>219</v>
      </c>
      <c r="AT1377" t="s">
        <v>230</v>
      </c>
      <c r="AU1377">
        <v>20261009</v>
      </c>
      <c r="AV1377" t="s">
        <v>221</v>
      </c>
      <c r="AW1377" t="s">
        <v>2453</v>
      </c>
      <c r="AX1377" t="s">
        <v>222</v>
      </c>
      <c r="BA1377" s="57">
        <v>46304.291666666664</v>
      </c>
      <c r="BB1377" t="s">
        <v>5491</v>
      </c>
      <c r="BC1377">
        <v>2026</v>
      </c>
      <c r="BD1377">
        <v>10</v>
      </c>
      <c r="BE1377">
        <v>9</v>
      </c>
      <c r="BF1377" s="6">
        <f t="shared" si="63"/>
        <v>46304</v>
      </c>
      <c r="BG1377">
        <f t="shared" si="64"/>
        <v>-0.29166666666424135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1002631686</v>
      </c>
      <c r="C1378">
        <v>3</v>
      </c>
      <c r="D1378" t="s">
        <v>59</v>
      </c>
      <c r="E1378">
        <v>4</v>
      </c>
      <c r="F1378" t="s">
        <v>223</v>
      </c>
      <c r="G1378" t="s">
        <v>223</v>
      </c>
      <c r="H1378" t="s">
        <v>800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46306.653877314813</v>
      </c>
      <c r="P1378" s="57">
        <v>46307.462314814817</v>
      </c>
      <c r="Q1378">
        <v>69408219</v>
      </c>
      <c r="S1378">
        <v>146303629488</v>
      </c>
      <c r="T1378" t="s">
        <v>5493</v>
      </c>
      <c r="U1378" t="s">
        <v>5494</v>
      </c>
      <c r="V1378" t="s">
        <v>5495</v>
      </c>
      <c r="Z1378">
        <v>109.258487</v>
      </c>
      <c r="AA1378">
        <v>-7.3952640000000001</v>
      </c>
      <c r="AB1378" t="s">
        <v>5496</v>
      </c>
      <c r="AC1378" t="s">
        <v>235</v>
      </c>
      <c r="AL1378" t="s">
        <v>217</v>
      </c>
      <c r="AM1378" t="s">
        <v>5497</v>
      </c>
      <c r="AN1378" t="s">
        <v>6</v>
      </c>
      <c r="AO1378" s="57">
        <v>46336.663576388892</v>
      </c>
      <c r="AP1378" s="57">
        <v>46307.625</v>
      </c>
      <c r="AR1378" t="s">
        <v>218</v>
      </c>
      <c r="AS1378" t="s">
        <v>219</v>
      </c>
      <c r="AT1378" t="s">
        <v>230</v>
      </c>
      <c r="AU1378">
        <v>20261012</v>
      </c>
      <c r="AV1378" t="s">
        <v>221</v>
      </c>
      <c r="AW1378" t="s">
        <v>880</v>
      </c>
      <c r="AX1378" t="s">
        <v>222</v>
      </c>
      <c r="BA1378" s="57">
        <v>46307.625</v>
      </c>
      <c r="BB1378" t="s">
        <v>5497</v>
      </c>
      <c r="BC1378">
        <v>2026</v>
      </c>
      <c r="BD1378">
        <v>10</v>
      </c>
      <c r="BE1378">
        <v>12</v>
      </c>
      <c r="BF1378" s="6">
        <f t="shared" si="63"/>
        <v>46307</v>
      </c>
      <c r="BG1378">
        <f t="shared" si="64"/>
        <v>-0.625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1002634996</v>
      </c>
      <c r="C1379">
        <v>3</v>
      </c>
      <c r="D1379" t="s">
        <v>59</v>
      </c>
      <c r="E1379">
        <v>4</v>
      </c>
      <c r="F1379" t="s">
        <v>223</v>
      </c>
      <c r="G1379" t="s">
        <v>223</v>
      </c>
      <c r="H1379" t="s">
        <v>800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46308.55809027778</v>
      </c>
      <c r="P1379" s="57">
        <v>46309.578483796293</v>
      </c>
      <c r="Q1379">
        <v>69409391</v>
      </c>
      <c r="S1379">
        <v>146303629527</v>
      </c>
      <c r="T1379" t="s">
        <v>6283</v>
      </c>
      <c r="U1379" t="s">
        <v>6284</v>
      </c>
      <c r="V1379" t="s">
        <v>6285</v>
      </c>
      <c r="Z1379">
        <v>109.20625607654701</v>
      </c>
      <c r="AA1379">
        <v>-7.41624291557362</v>
      </c>
      <c r="AB1379" t="s">
        <v>6286</v>
      </c>
      <c r="AC1379" t="s">
        <v>235</v>
      </c>
      <c r="AL1379" t="s">
        <v>217</v>
      </c>
      <c r="AM1379" t="s">
        <v>5885</v>
      </c>
      <c r="AN1379" t="s">
        <v>6</v>
      </c>
      <c r="AO1379" t="s">
        <v>5854</v>
      </c>
      <c r="AP1379" s="57">
        <v>46309.458333333336</v>
      </c>
      <c r="AR1379" t="s">
        <v>218</v>
      </c>
      <c r="AS1379" t="s">
        <v>219</v>
      </c>
      <c r="AT1379" t="s">
        <v>230</v>
      </c>
      <c r="AU1379">
        <v>20261014</v>
      </c>
      <c r="AV1379" t="s">
        <v>221</v>
      </c>
      <c r="AW1379" t="s">
        <v>881</v>
      </c>
      <c r="AX1379" t="s">
        <v>222</v>
      </c>
      <c r="BA1379" s="57">
        <v>46309.458333333336</v>
      </c>
      <c r="BB1379" t="s">
        <v>5885</v>
      </c>
      <c r="BC1379">
        <v>2026</v>
      </c>
      <c r="BD1379">
        <v>10</v>
      </c>
      <c r="BE1379">
        <v>14</v>
      </c>
      <c r="BF1379" s="6">
        <f t="shared" si="63"/>
        <v>46309</v>
      </c>
      <c r="BG1379">
        <f t="shared" si="64"/>
        <v>-0.45833333333575865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1002636511</v>
      </c>
      <c r="C1380">
        <v>3</v>
      </c>
      <c r="D1380" t="s">
        <v>59</v>
      </c>
      <c r="E1380">
        <v>4</v>
      </c>
      <c r="F1380" t="s">
        <v>223</v>
      </c>
      <c r="G1380" t="s">
        <v>223</v>
      </c>
      <c r="H1380" t="s">
        <v>800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46309.478182870371</v>
      </c>
      <c r="P1380" s="57">
        <v>46310.638680555552</v>
      </c>
      <c r="Q1380">
        <v>69409999</v>
      </c>
      <c r="S1380">
        <v>146303629537</v>
      </c>
      <c r="T1380" t="s">
        <v>7164</v>
      </c>
      <c r="U1380" t="s">
        <v>7165</v>
      </c>
      <c r="V1380" t="s">
        <v>7166</v>
      </c>
      <c r="Z1380">
        <v>109.23445100000001</v>
      </c>
      <c r="AA1380">
        <v>-7.4208290000000003</v>
      </c>
      <c r="AB1380" t="s">
        <v>7167</v>
      </c>
      <c r="AC1380" t="s">
        <v>235</v>
      </c>
      <c r="AL1380" t="s">
        <v>217</v>
      </c>
      <c r="AM1380" t="s">
        <v>7108</v>
      </c>
      <c r="AN1380" t="s">
        <v>6</v>
      </c>
      <c r="AO1380" t="s">
        <v>6933</v>
      </c>
      <c r="AP1380" s="57">
        <v>46310.333333333336</v>
      </c>
      <c r="AR1380" t="s">
        <v>218</v>
      </c>
      <c r="AS1380" t="s">
        <v>219</v>
      </c>
      <c r="AT1380" t="s">
        <v>230</v>
      </c>
      <c r="AU1380">
        <v>20261015</v>
      </c>
      <c r="AV1380" t="s">
        <v>221</v>
      </c>
      <c r="AW1380" t="s">
        <v>877</v>
      </c>
      <c r="AX1380" t="s">
        <v>222</v>
      </c>
      <c r="BA1380" s="57">
        <v>46310.333333333336</v>
      </c>
      <c r="BB1380" t="s">
        <v>7108</v>
      </c>
      <c r="BC1380">
        <v>2026</v>
      </c>
      <c r="BD1380">
        <v>10</v>
      </c>
      <c r="BE1380">
        <v>15</v>
      </c>
      <c r="BF1380" s="6">
        <f t="shared" si="63"/>
        <v>46310</v>
      </c>
      <c r="BG1380">
        <f t="shared" si="64"/>
        <v>-0.33333333333575865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1002638059</v>
      </c>
      <c r="C1381">
        <v>3</v>
      </c>
      <c r="D1381" t="s">
        <v>59</v>
      </c>
      <c r="E1381">
        <v>4</v>
      </c>
      <c r="F1381" t="s">
        <v>223</v>
      </c>
      <c r="G1381" t="s">
        <v>223</v>
      </c>
      <c r="H1381" t="s">
        <v>800</v>
      </c>
      <c r="I1381" t="s">
        <v>212</v>
      </c>
      <c r="J1381" t="s">
        <v>213</v>
      </c>
      <c r="K1381" t="s">
        <v>149</v>
      </c>
      <c r="M1381" t="s">
        <v>76</v>
      </c>
      <c r="N1381" t="s">
        <v>215</v>
      </c>
      <c r="O1381" s="57">
        <v>46310.446296296293</v>
      </c>
      <c r="P1381" s="57">
        <v>46310.694004629629</v>
      </c>
      <c r="Q1381">
        <v>69409749</v>
      </c>
      <c r="S1381">
        <v>146303629541</v>
      </c>
      <c r="T1381" t="s">
        <v>7158</v>
      </c>
      <c r="U1381" t="s">
        <v>7790</v>
      </c>
      <c r="V1381" t="s">
        <v>7791</v>
      </c>
      <c r="Z1381">
        <v>109.20469356</v>
      </c>
      <c r="AA1381">
        <v>-7.4351359529999996</v>
      </c>
      <c r="AB1381" t="s">
        <v>7161</v>
      </c>
      <c r="AC1381" t="s">
        <v>283</v>
      </c>
      <c r="AL1381" t="s">
        <v>217</v>
      </c>
      <c r="AM1381" t="s">
        <v>7792</v>
      </c>
      <c r="AN1381" t="s">
        <v>6</v>
      </c>
      <c r="AO1381" t="s">
        <v>7793</v>
      </c>
      <c r="AR1381" t="s">
        <v>218</v>
      </c>
      <c r="AS1381" t="s">
        <v>219</v>
      </c>
      <c r="AT1381" t="s">
        <v>230</v>
      </c>
      <c r="AU1381">
        <v>20261015</v>
      </c>
      <c r="AV1381" t="s">
        <v>221</v>
      </c>
      <c r="AW1381" t="s">
        <v>4350</v>
      </c>
      <c r="AX1381" t="s">
        <v>222</v>
      </c>
      <c r="BA1381" s="57">
        <v>46310.291666666664</v>
      </c>
      <c r="BB1381" t="s">
        <v>7792</v>
      </c>
      <c r="BC1381">
        <v>2026</v>
      </c>
      <c r="BD1381">
        <v>10</v>
      </c>
      <c r="BE1381">
        <v>15</v>
      </c>
      <c r="BF1381" s="6">
        <f t="shared" si="63"/>
        <v>46310</v>
      </c>
      <c r="BG1381">
        <f t="shared" si="64"/>
        <v>-0.29166666666424135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1002641453</v>
      </c>
      <c r="C1382">
        <v>3</v>
      </c>
      <c r="D1382" t="s">
        <v>59</v>
      </c>
      <c r="E1382">
        <v>4</v>
      </c>
      <c r="F1382" t="s">
        <v>223</v>
      </c>
      <c r="G1382" t="s">
        <v>223</v>
      </c>
      <c r="H1382" t="s">
        <v>800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46312.606412037036</v>
      </c>
      <c r="P1382" s="57">
        <v>46312.78334490741</v>
      </c>
      <c r="Q1382">
        <v>69410663</v>
      </c>
      <c r="S1382">
        <v>146303629574</v>
      </c>
      <c r="T1382" t="s">
        <v>7795</v>
      </c>
      <c r="U1382" t="s">
        <v>8920</v>
      </c>
      <c r="V1382" t="s">
        <v>8921</v>
      </c>
      <c r="Z1382">
        <v>109.2003373</v>
      </c>
      <c r="AA1382">
        <v>-7.4205112</v>
      </c>
      <c r="AB1382" t="s">
        <v>7798</v>
      </c>
      <c r="AC1382" t="s">
        <v>283</v>
      </c>
      <c r="AL1382" t="s">
        <v>217</v>
      </c>
      <c r="AM1382" t="s">
        <v>8922</v>
      </c>
      <c r="AN1382" t="s">
        <v>6</v>
      </c>
      <c r="AO1382" t="s">
        <v>8816</v>
      </c>
      <c r="AR1382" t="s">
        <v>218</v>
      </c>
      <c r="AS1382" t="s">
        <v>219</v>
      </c>
      <c r="AT1382" t="s">
        <v>230</v>
      </c>
      <c r="AU1382">
        <v>20261017</v>
      </c>
      <c r="AV1382" t="s">
        <v>221</v>
      </c>
      <c r="AW1382" t="s">
        <v>540</v>
      </c>
      <c r="AX1382" t="s">
        <v>222</v>
      </c>
      <c r="BA1382" s="57">
        <v>46312.291666666664</v>
      </c>
      <c r="BB1382" t="s">
        <v>8922</v>
      </c>
      <c r="BC1382">
        <v>2026</v>
      </c>
      <c r="BD1382">
        <v>10</v>
      </c>
      <c r="BE1382">
        <v>17</v>
      </c>
      <c r="BF1382" s="6">
        <f t="shared" si="63"/>
        <v>46312</v>
      </c>
      <c r="BG1382">
        <f t="shared" si="64"/>
        <v>-0.29166666666424135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1002641358</v>
      </c>
      <c r="C1383">
        <v>3</v>
      </c>
      <c r="D1383" t="s">
        <v>59</v>
      </c>
      <c r="E1383">
        <v>4</v>
      </c>
      <c r="F1383" t="s">
        <v>223</v>
      </c>
      <c r="G1383" t="s">
        <v>223</v>
      </c>
      <c r="H1383" t="s">
        <v>800</v>
      </c>
      <c r="I1383" t="s">
        <v>212</v>
      </c>
      <c r="J1383" t="s">
        <v>213</v>
      </c>
      <c r="K1383" t="s">
        <v>149</v>
      </c>
      <c r="M1383" t="s">
        <v>76</v>
      </c>
      <c r="N1383" t="s">
        <v>215</v>
      </c>
      <c r="O1383" s="57">
        <v>46312.553124999999</v>
      </c>
      <c r="P1383" s="57">
        <v>46312.711909722224</v>
      </c>
      <c r="Q1383">
        <v>69410685</v>
      </c>
      <c r="S1383">
        <v>146303629573</v>
      </c>
      <c r="T1383" t="s">
        <v>7800</v>
      </c>
      <c r="U1383" t="s">
        <v>8920</v>
      </c>
      <c r="V1383" t="s">
        <v>8923</v>
      </c>
      <c r="Z1383">
        <v>109.2003373</v>
      </c>
      <c r="AA1383">
        <v>-7.4205112</v>
      </c>
      <c r="AB1383" t="s">
        <v>7802</v>
      </c>
      <c r="AC1383" t="s">
        <v>283</v>
      </c>
      <c r="AL1383" t="s">
        <v>217</v>
      </c>
      <c r="AM1383" t="s">
        <v>8922</v>
      </c>
      <c r="AN1383" t="s">
        <v>6</v>
      </c>
      <c r="AO1383" t="s">
        <v>8924</v>
      </c>
      <c r="AR1383" t="s">
        <v>218</v>
      </c>
      <c r="AS1383" t="s">
        <v>219</v>
      </c>
      <c r="AT1383" t="s">
        <v>230</v>
      </c>
      <c r="AU1383">
        <v>20261017</v>
      </c>
      <c r="AV1383" t="s">
        <v>221</v>
      </c>
      <c r="AW1383" t="s">
        <v>1748</v>
      </c>
      <c r="AX1383" t="s">
        <v>222</v>
      </c>
      <c r="BA1383" s="57">
        <v>46312.291666666664</v>
      </c>
      <c r="BB1383" t="s">
        <v>8922</v>
      </c>
      <c r="BC1383">
        <v>2026</v>
      </c>
      <c r="BD1383">
        <v>10</v>
      </c>
      <c r="BE1383">
        <v>17</v>
      </c>
      <c r="BF1383" s="6">
        <f t="shared" si="63"/>
        <v>46312</v>
      </c>
      <c r="BG1383">
        <f t="shared" si="64"/>
        <v>-0.29166666666424135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1002642355</v>
      </c>
      <c r="C1384">
        <v>3</v>
      </c>
      <c r="D1384" t="s">
        <v>59</v>
      </c>
      <c r="E1384">
        <v>4</v>
      </c>
      <c r="F1384" t="s">
        <v>223</v>
      </c>
      <c r="G1384" t="s">
        <v>223</v>
      </c>
      <c r="H1384" t="s">
        <v>800</v>
      </c>
      <c r="I1384" t="s">
        <v>212</v>
      </c>
      <c r="J1384" t="s">
        <v>213</v>
      </c>
      <c r="K1384" t="s">
        <v>149</v>
      </c>
      <c r="L1384" t="s">
        <v>214</v>
      </c>
      <c r="M1384" t="s">
        <v>76</v>
      </c>
      <c r="N1384" t="s">
        <v>215</v>
      </c>
      <c r="O1384" s="57">
        <v>46314.389351851853</v>
      </c>
      <c r="P1384" s="57">
        <v>46314.749432870369</v>
      </c>
      <c r="Q1384">
        <v>69412615</v>
      </c>
      <c r="S1384">
        <v>146303629591</v>
      </c>
      <c r="T1384" t="s">
        <v>9848</v>
      </c>
      <c r="U1384" t="s">
        <v>9849</v>
      </c>
      <c r="V1384" t="s">
        <v>9850</v>
      </c>
      <c r="Z1384">
        <v>109.258948</v>
      </c>
      <c r="AA1384">
        <v>-7.4042659999999998</v>
      </c>
      <c r="AB1384" t="s">
        <v>9851</v>
      </c>
      <c r="AC1384" t="s">
        <v>235</v>
      </c>
      <c r="AL1384" t="s">
        <v>217</v>
      </c>
      <c r="AM1384" t="s">
        <v>9499</v>
      </c>
      <c r="AN1384" t="s">
        <v>6</v>
      </c>
      <c r="AO1384" t="s">
        <v>9445</v>
      </c>
      <c r="AP1384" s="57">
        <v>46315.333333333336</v>
      </c>
      <c r="AR1384" t="s">
        <v>218</v>
      </c>
      <c r="AS1384" t="s">
        <v>219</v>
      </c>
      <c r="AT1384" t="s">
        <v>230</v>
      </c>
      <c r="AU1384">
        <v>20261019</v>
      </c>
      <c r="AV1384" t="s">
        <v>221</v>
      </c>
      <c r="AW1384" t="s">
        <v>923</v>
      </c>
      <c r="AX1384" t="s">
        <v>222</v>
      </c>
      <c r="BA1384" s="57">
        <v>46315.333333333336</v>
      </c>
      <c r="BB1384" t="s">
        <v>9499</v>
      </c>
      <c r="BC1384">
        <v>2026</v>
      </c>
      <c r="BD1384">
        <v>10</v>
      </c>
      <c r="BE1384">
        <v>19</v>
      </c>
      <c r="BF1384" s="6">
        <f t="shared" si="63"/>
        <v>46314</v>
      </c>
      <c r="BG1384">
        <f t="shared" si="64"/>
        <v>-1.3333333333357587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1002642843</v>
      </c>
      <c r="C1385">
        <v>3</v>
      </c>
      <c r="D1385" t="s">
        <v>59</v>
      </c>
      <c r="E1385">
        <v>4</v>
      </c>
      <c r="F1385" t="s">
        <v>223</v>
      </c>
      <c r="G1385" t="s">
        <v>223</v>
      </c>
      <c r="H1385" t="s">
        <v>800</v>
      </c>
      <c r="I1385" t="s">
        <v>212</v>
      </c>
      <c r="J1385" t="s">
        <v>213</v>
      </c>
      <c r="K1385" t="s">
        <v>149</v>
      </c>
      <c r="M1385" t="s">
        <v>76</v>
      </c>
      <c r="N1385" t="s">
        <v>215</v>
      </c>
      <c r="O1385" s="57">
        <v>46314.473437499997</v>
      </c>
      <c r="P1385" s="57">
        <v>46314.536458333336</v>
      </c>
      <c r="Q1385">
        <v>69412019</v>
      </c>
      <c r="S1385">
        <v>146303629599</v>
      </c>
      <c r="T1385" t="s">
        <v>8927</v>
      </c>
      <c r="U1385" t="s">
        <v>9852</v>
      </c>
      <c r="V1385" t="s">
        <v>9853</v>
      </c>
      <c r="Z1385">
        <v>109.215118373016</v>
      </c>
      <c r="AA1385">
        <v>-7.4885025070086897</v>
      </c>
      <c r="AB1385" t="s">
        <v>8930</v>
      </c>
      <c r="AC1385" t="s">
        <v>2357</v>
      </c>
      <c r="AL1385" t="s">
        <v>217</v>
      </c>
      <c r="AM1385" t="s">
        <v>9854</v>
      </c>
      <c r="AN1385" t="s">
        <v>6</v>
      </c>
      <c r="AO1385" t="s">
        <v>9519</v>
      </c>
      <c r="AR1385" t="s">
        <v>218</v>
      </c>
      <c r="AS1385" t="s">
        <v>219</v>
      </c>
      <c r="AT1385" t="s">
        <v>230</v>
      </c>
      <c r="AU1385">
        <v>20261019</v>
      </c>
      <c r="AV1385" t="s">
        <v>221</v>
      </c>
      <c r="AW1385" t="s">
        <v>861</v>
      </c>
      <c r="AX1385" t="s">
        <v>222</v>
      </c>
      <c r="BA1385" s="57">
        <v>46314.291666666664</v>
      </c>
      <c r="BB1385" t="s">
        <v>9854</v>
      </c>
      <c r="BC1385">
        <v>2026</v>
      </c>
      <c r="BD1385">
        <v>10</v>
      </c>
      <c r="BE1385">
        <v>19</v>
      </c>
      <c r="BF1385" s="6">
        <f t="shared" si="63"/>
        <v>46314</v>
      </c>
      <c r="BG1385">
        <f t="shared" si="64"/>
        <v>-0.29166666666424135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1002644950</v>
      </c>
      <c r="C1386">
        <v>3</v>
      </c>
      <c r="D1386" t="s">
        <v>59</v>
      </c>
      <c r="E1386">
        <v>4</v>
      </c>
      <c r="F1386" t="s">
        <v>223</v>
      </c>
      <c r="G1386" t="s">
        <v>223</v>
      </c>
      <c r="H1386" t="s">
        <v>800</v>
      </c>
      <c r="I1386" t="s">
        <v>212</v>
      </c>
      <c r="J1386" t="s">
        <v>213</v>
      </c>
      <c r="K1386" t="s">
        <v>149</v>
      </c>
      <c r="L1386" t="s">
        <v>214</v>
      </c>
      <c r="M1386" t="s">
        <v>76</v>
      </c>
      <c r="N1386" t="s">
        <v>215</v>
      </c>
      <c r="O1386" s="57">
        <v>46315.438009259262</v>
      </c>
      <c r="P1386" s="57">
        <v>46315.724895833337</v>
      </c>
      <c r="Q1386">
        <v>69413571</v>
      </c>
      <c r="S1386">
        <v>146303629625</v>
      </c>
      <c r="T1386" t="s">
        <v>10526</v>
      </c>
      <c r="U1386" t="s">
        <v>10527</v>
      </c>
      <c r="V1386" t="s">
        <v>10528</v>
      </c>
      <c r="Z1386">
        <v>109.21815664644799</v>
      </c>
      <c r="AA1386">
        <v>-7.3967079063500503</v>
      </c>
      <c r="AB1386" t="s">
        <v>10529</v>
      </c>
      <c r="AC1386" t="s">
        <v>235</v>
      </c>
      <c r="AL1386" t="s">
        <v>217</v>
      </c>
      <c r="AM1386" t="s">
        <v>10530</v>
      </c>
      <c r="AN1386" t="s">
        <v>6</v>
      </c>
      <c r="AO1386" t="s">
        <v>10105</v>
      </c>
      <c r="AP1386" s="57">
        <v>46316.333333333336</v>
      </c>
      <c r="AR1386" t="s">
        <v>218</v>
      </c>
      <c r="AS1386" t="s">
        <v>219</v>
      </c>
      <c r="AT1386" t="s">
        <v>230</v>
      </c>
      <c r="AU1386">
        <v>20261020</v>
      </c>
      <c r="AV1386" t="s">
        <v>221</v>
      </c>
      <c r="AW1386" t="s">
        <v>878</v>
      </c>
      <c r="AX1386" t="s">
        <v>222</v>
      </c>
      <c r="BA1386" s="57">
        <v>46316.333333333336</v>
      </c>
      <c r="BB1386" t="s">
        <v>10530</v>
      </c>
      <c r="BC1386">
        <v>2026</v>
      </c>
      <c r="BD1386">
        <v>10</v>
      </c>
      <c r="BE1386">
        <v>20</v>
      </c>
      <c r="BF1386" s="6">
        <f t="shared" si="63"/>
        <v>46315</v>
      </c>
      <c r="BG1386">
        <f t="shared" si="64"/>
        <v>-1.3333333333357587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1002620985</v>
      </c>
      <c r="C1387">
        <v>3</v>
      </c>
      <c r="D1387" t="s">
        <v>59</v>
      </c>
      <c r="E1387">
        <v>4</v>
      </c>
      <c r="F1387" t="s">
        <v>223</v>
      </c>
      <c r="G1387" t="s">
        <v>223</v>
      </c>
      <c r="H1387" t="s">
        <v>800</v>
      </c>
      <c r="I1387" t="s">
        <v>212</v>
      </c>
      <c r="J1387" t="s">
        <v>213</v>
      </c>
      <c r="K1387" t="s">
        <v>149</v>
      </c>
      <c r="M1387" t="s">
        <v>1918</v>
      </c>
      <c r="N1387" t="s">
        <v>215</v>
      </c>
      <c r="O1387" s="57">
        <v>46298.556342592594</v>
      </c>
      <c r="P1387" s="57">
        <v>46300.618750000001</v>
      </c>
      <c r="Q1387">
        <v>69402155</v>
      </c>
      <c r="S1387">
        <v>146303629384</v>
      </c>
      <c r="T1387" t="s">
        <v>1233</v>
      </c>
      <c r="U1387" t="s">
        <v>2171</v>
      </c>
      <c r="V1387" t="s">
        <v>1235</v>
      </c>
      <c r="Z1387">
        <v>109.226627362581</v>
      </c>
      <c r="AA1387">
        <v>-7.3957168671627</v>
      </c>
      <c r="AB1387" t="s">
        <v>1236</v>
      </c>
      <c r="AC1387" t="s">
        <v>225</v>
      </c>
      <c r="AM1387" t="s">
        <v>2172</v>
      </c>
      <c r="AO1387" s="57">
        <v>46091.559224537035</v>
      </c>
      <c r="AR1387" t="s">
        <v>12</v>
      </c>
      <c r="AS1387" t="s">
        <v>219</v>
      </c>
      <c r="AT1387" t="s">
        <v>230</v>
      </c>
      <c r="AV1387" t="s">
        <v>1626</v>
      </c>
      <c r="AW1387" t="s">
        <v>539</v>
      </c>
      <c r="AX1387" t="s">
        <v>222</v>
      </c>
      <c r="BB1387" t="s">
        <v>2172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:61">
      <c r="A1388">
        <v>1387</v>
      </c>
      <c r="B1388">
        <v>1002640370</v>
      </c>
      <c r="C1388">
        <v>3</v>
      </c>
      <c r="D1388" t="s">
        <v>59</v>
      </c>
      <c r="E1388">
        <v>4</v>
      </c>
      <c r="F1388" t="s">
        <v>223</v>
      </c>
      <c r="G1388" t="s">
        <v>223</v>
      </c>
      <c r="H1388" t="s">
        <v>800</v>
      </c>
      <c r="I1388" t="s">
        <v>212</v>
      </c>
      <c r="J1388" t="s">
        <v>213</v>
      </c>
      <c r="K1388" t="s">
        <v>149</v>
      </c>
      <c r="M1388" t="s">
        <v>1918</v>
      </c>
      <c r="N1388" t="s">
        <v>215</v>
      </c>
      <c r="O1388" s="57">
        <v>46311.60601851852</v>
      </c>
      <c r="P1388" s="57">
        <v>46314.515486111108</v>
      </c>
      <c r="Q1388">
        <v>69411559</v>
      </c>
      <c r="S1388">
        <v>146303629565</v>
      </c>
      <c r="T1388" t="s">
        <v>8933</v>
      </c>
      <c r="U1388" t="s">
        <v>8934</v>
      </c>
      <c r="Z1388">
        <v>109.285900937538</v>
      </c>
      <c r="AA1388">
        <v>-7.4020192607074504</v>
      </c>
      <c r="AB1388" t="s">
        <v>8935</v>
      </c>
      <c r="AC1388" t="s">
        <v>284</v>
      </c>
      <c r="AO1388" t="s">
        <v>8260</v>
      </c>
      <c r="AR1388" t="s">
        <v>12</v>
      </c>
      <c r="AS1388" t="s">
        <v>219</v>
      </c>
      <c r="AT1388" t="s">
        <v>33</v>
      </c>
      <c r="AV1388" t="s">
        <v>1626</v>
      </c>
      <c r="AW1388" t="s">
        <v>8936</v>
      </c>
      <c r="AX1388" t="s">
        <v>8937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:61">
      <c r="A1389">
        <v>1388</v>
      </c>
      <c r="B1389">
        <v>1002636175</v>
      </c>
      <c r="C1389">
        <v>3</v>
      </c>
      <c r="D1389" t="s">
        <v>59</v>
      </c>
      <c r="E1389">
        <v>4</v>
      </c>
      <c r="F1389" t="s">
        <v>223</v>
      </c>
      <c r="G1389" t="s">
        <v>223</v>
      </c>
      <c r="H1389" t="s">
        <v>7168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46309.40179398148</v>
      </c>
      <c r="P1389" s="57">
        <v>46310.522604166668</v>
      </c>
      <c r="Q1389">
        <v>69409861</v>
      </c>
      <c r="S1389">
        <v>143374121648</v>
      </c>
      <c r="T1389" t="s">
        <v>7169</v>
      </c>
      <c r="U1389" t="s">
        <v>7170</v>
      </c>
      <c r="V1389" t="s">
        <v>7171</v>
      </c>
      <c r="Z1389">
        <v>109.290835</v>
      </c>
      <c r="AA1389">
        <v>-7.4679799999999998</v>
      </c>
      <c r="AB1389" t="s">
        <v>7172</v>
      </c>
      <c r="AC1389" t="s">
        <v>235</v>
      </c>
      <c r="AL1389" t="s">
        <v>217</v>
      </c>
      <c r="AM1389" t="s">
        <v>7108</v>
      </c>
      <c r="AN1389" t="s">
        <v>6</v>
      </c>
      <c r="AO1389" t="s">
        <v>6876</v>
      </c>
      <c r="AP1389" s="57">
        <v>46310.333333333336</v>
      </c>
      <c r="AR1389" t="s">
        <v>218</v>
      </c>
      <c r="AS1389" t="s">
        <v>219</v>
      </c>
      <c r="AT1389" t="s">
        <v>230</v>
      </c>
      <c r="AU1389">
        <v>20261015</v>
      </c>
      <c r="AV1389" t="s">
        <v>221</v>
      </c>
      <c r="AW1389" t="s">
        <v>880</v>
      </c>
      <c r="AX1389" t="s">
        <v>222</v>
      </c>
      <c r="BA1389" s="57">
        <v>46310.333333333336</v>
      </c>
      <c r="BB1389" t="s">
        <v>7108</v>
      </c>
      <c r="BC1389">
        <v>2026</v>
      </c>
      <c r="BD1389">
        <v>10</v>
      </c>
      <c r="BE1389">
        <v>15</v>
      </c>
      <c r="BF1389" s="6">
        <f t="shared" si="63"/>
        <v>46310</v>
      </c>
      <c r="BG1389">
        <f t="shared" si="64"/>
        <v>-0.33333333333575865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1002636176</v>
      </c>
      <c r="C1390">
        <v>3</v>
      </c>
      <c r="D1390" t="s">
        <v>59</v>
      </c>
      <c r="E1390">
        <v>4</v>
      </c>
      <c r="F1390" t="s">
        <v>223</v>
      </c>
      <c r="G1390" t="s">
        <v>223</v>
      </c>
      <c r="H1390" t="s">
        <v>7168</v>
      </c>
      <c r="I1390" t="s">
        <v>212</v>
      </c>
      <c r="J1390" t="s">
        <v>213</v>
      </c>
      <c r="K1390" t="s">
        <v>149</v>
      </c>
      <c r="L1390" t="s">
        <v>214</v>
      </c>
      <c r="M1390" t="s">
        <v>1918</v>
      </c>
      <c r="N1390" t="s">
        <v>215</v>
      </c>
      <c r="O1390" s="57">
        <v>46309.40184027778</v>
      </c>
      <c r="P1390" s="57">
        <v>46310.563460648147</v>
      </c>
      <c r="Q1390">
        <v>69409862</v>
      </c>
      <c r="S1390">
        <v>143374121650</v>
      </c>
      <c r="T1390" t="s">
        <v>7169</v>
      </c>
      <c r="U1390" t="s">
        <v>7170</v>
      </c>
      <c r="V1390" t="s">
        <v>7173</v>
      </c>
      <c r="Z1390">
        <v>109.290835</v>
      </c>
      <c r="AA1390">
        <v>-7.4679799999999998</v>
      </c>
      <c r="AB1390" t="s">
        <v>7174</v>
      </c>
      <c r="AC1390" t="s">
        <v>235</v>
      </c>
      <c r="AL1390" t="s">
        <v>217</v>
      </c>
      <c r="AM1390" t="s">
        <v>7108</v>
      </c>
      <c r="AN1390" t="s">
        <v>6</v>
      </c>
      <c r="AO1390" t="s">
        <v>6876</v>
      </c>
      <c r="AP1390" s="57">
        <v>46310.333333333336</v>
      </c>
      <c r="AQ1390" t="s">
        <v>841</v>
      </c>
      <c r="AR1390" t="s">
        <v>12</v>
      </c>
      <c r="AS1390" t="s">
        <v>219</v>
      </c>
      <c r="AT1390" t="s">
        <v>230</v>
      </c>
      <c r="AV1390" t="s">
        <v>1626</v>
      </c>
      <c r="AW1390" t="s">
        <v>880</v>
      </c>
      <c r="AX1390" t="s">
        <v>222</v>
      </c>
      <c r="BA1390" s="57">
        <v>46310.333333333336</v>
      </c>
      <c r="BB1390" t="s">
        <v>7108</v>
      </c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:61">
      <c r="A1391">
        <v>1390</v>
      </c>
      <c r="B1391">
        <v>1002628232</v>
      </c>
      <c r="C1391">
        <v>3</v>
      </c>
      <c r="D1391" t="s">
        <v>59</v>
      </c>
      <c r="E1391">
        <v>4</v>
      </c>
      <c r="F1391" t="s">
        <v>223</v>
      </c>
      <c r="G1391" t="s">
        <v>2177</v>
      </c>
      <c r="H1391" t="s">
        <v>4674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46303.676851851851</v>
      </c>
      <c r="P1391" s="57">
        <v>46304.790462962963</v>
      </c>
      <c r="Q1391">
        <v>69406750</v>
      </c>
      <c r="S1391">
        <v>143361127852</v>
      </c>
      <c r="T1391" t="s">
        <v>4675</v>
      </c>
      <c r="U1391" t="s">
        <v>4676</v>
      </c>
      <c r="V1391" t="s">
        <v>4677</v>
      </c>
      <c r="Z1391">
        <v>109.01167100000001</v>
      </c>
      <c r="AA1391">
        <v>-7.7208119999999996</v>
      </c>
      <c r="AB1391" t="s">
        <v>4678</v>
      </c>
      <c r="AC1391" t="s">
        <v>235</v>
      </c>
      <c r="AL1391" t="s">
        <v>217</v>
      </c>
      <c r="AM1391" t="s">
        <v>4679</v>
      </c>
      <c r="AN1391" t="s">
        <v>6</v>
      </c>
      <c r="AO1391" s="57">
        <v>46244.684513888889</v>
      </c>
      <c r="AP1391" s="57">
        <v>46304.625</v>
      </c>
      <c r="AR1391" t="s">
        <v>218</v>
      </c>
      <c r="AS1391" t="s">
        <v>219</v>
      </c>
      <c r="AT1391" t="s">
        <v>230</v>
      </c>
      <c r="AU1391">
        <v>20261009</v>
      </c>
      <c r="AV1391" t="s">
        <v>221</v>
      </c>
      <c r="AW1391" t="s">
        <v>2626</v>
      </c>
      <c r="AX1391" t="s">
        <v>222</v>
      </c>
      <c r="BA1391" s="57">
        <v>46304.625</v>
      </c>
      <c r="BB1391" t="s">
        <v>4679</v>
      </c>
      <c r="BC1391">
        <v>2026</v>
      </c>
      <c r="BD1391">
        <v>10</v>
      </c>
      <c r="BE1391">
        <v>9</v>
      </c>
      <c r="BF1391" s="6">
        <f t="shared" si="63"/>
        <v>46304</v>
      </c>
      <c r="BG1391">
        <f t="shared" si="64"/>
        <v>-0.625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1002629458</v>
      </c>
      <c r="C1392">
        <v>3</v>
      </c>
      <c r="D1392" t="s">
        <v>59</v>
      </c>
      <c r="E1392">
        <v>4</v>
      </c>
      <c r="F1392" t="s">
        <v>223</v>
      </c>
      <c r="G1392" t="s">
        <v>2177</v>
      </c>
      <c r="H1392" t="s">
        <v>2178</v>
      </c>
      <c r="I1392" t="s">
        <v>212</v>
      </c>
      <c r="J1392" t="s">
        <v>213</v>
      </c>
      <c r="K1392" t="s">
        <v>149</v>
      </c>
      <c r="L1392" t="s">
        <v>214</v>
      </c>
      <c r="M1392" t="s">
        <v>1400</v>
      </c>
      <c r="N1392" t="s">
        <v>215</v>
      </c>
      <c r="O1392" s="57">
        <v>46304.476099537038</v>
      </c>
      <c r="P1392" s="57">
        <v>46308.493541666663</v>
      </c>
      <c r="Q1392">
        <v>69407246</v>
      </c>
      <c r="S1392">
        <v>141362105683</v>
      </c>
      <c r="T1392" t="s">
        <v>5498</v>
      </c>
      <c r="U1392" t="s">
        <v>5499</v>
      </c>
      <c r="V1392" t="s">
        <v>5500</v>
      </c>
      <c r="Z1392">
        <v>109.0986138</v>
      </c>
      <c r="AA1392">
        <v>-7.6577286000000004</v>
      </c>
      <c r="AB1392" t="s">
        <v>5501</v>
      </c>
      <c r="AC1392" t="s">
        <v>235</v>
      </c>
      <c r="AL1392" t="s">
        <v>217</v>
      </c>
      <c r="AM1392" t="s">
        <v>5502</v>
      </c>
      <c r="AN1392" t="s">
        <v>6</v>
      </c>
      <c r="AO1392" s="57">
        <v>46275.485960648148</v>
      </c>
      <c r="AP1392" s="57">
        <v>46307.458333333336</v>
      </c>
      <c r="AR1392" t="s">
        <v>14</v>
      </c>
      <c r="AS1392" t="s">
        <v>219</v>
      </c>
      <c r="AT1392" t="s">
        <v>230</v>
      </c>
      <c r="AV1392" t="s">
        <v>6290</v>
      </c>
      <c r="AW1392" t="s">
        <v>877</v>
      </c>
      <c r="AX1392" t="s">
        <v>222</v>
      </c>
      <c r="BA1392" s="57">
        <v>46307.458333333336</v>
      </c>
      <c r="BB1392" t="s">
        <v>5502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1002619514</v>
      </c>
      <c r="C1393">
        <v>3</v>
      </c>
      <c r="D1393" t="s">
        <v>59</v>
      </c>
      <c r="E1393">
        <v>4</v>
      </c>
      <c r="F1393" t="s">
        <v>223</v>
      </c>
      <c r="G1393" t="s">
        <v>2177</v>
      </c>
      <c r="H1393" t="s">
        <v>2178</v>
      </c>
      <c r="I1393" t="s">
        <v>212</v>
      </c>
      <c r="J1393" t="s">
        <v>213</v>
      </c>
      <c r="K1393" t="s">
        <v>149</v>
      </c>
      <c r="L1393" t="s">
        <v>214</v>
      </c>
      <c r="M1393" t="s">
        <v>76</v>
      </c>
      <c r="N1393" t="s">
        <v>215</v>
      </c>
      <c r="O1393" s="57">
        <v>46297.469907407409</v>
      </c>
      <c r="P1393" s="57">
        <v>46298.702210648145</v>
      </c>
      <c r="Q1393">
        <v>69402939</v>
      </c>
      <c r="S1393">
        <v>141362104675</v>
      </c>
      <c r="T1393" t="s">
        <v>2179</v>
      </c>
      <c r="U1393" t="s">
        <v>2180</v>
      </c>
      <c r="V1393" t="s">
        <v>2181</v>
      </c>
      <c r="Z1393">
        <v>109.00412919999999</v>
      </c>
      <c r="AA1393">
        <v>-7.6928010999999996</v>
      </c>
      <c r="AB1393" t="s">
        <v>2182</v>
      </c>
      <c r="AC1393" t="s">
        <v>235</v>
      </c>
      <c r="AL1393" t="s">
        <v>217</v>
      </c>
      <c r="AM1393" t="s">
        <v>2183</v>
      </c>
      <c r="AN1393" t="s">
        <v>6</v>
      </c>
      <c r="AO1393" s="57">
        <v>46063.475972222222</v>
      </c>
      <c r="AP1393" s="57">
        <v>46300.458333333336</v>
      </c>
      <c r="AR1393" t="s">
        <v>218</v>
      </c>
      <c r="AS1393" t="s">
        <v>219</v>
      </c>
      <c r="AT1393" t="s">
        <v>230</v>
      </c>
      <c r="AU1393">
        <v>20261003</v>
      </c>
      <c r="AV1393" t="s">
        <v>221</v>
      </c>
      <c r="AW1393" t="s">
        <v>880</v>
      </c>
      <c r="AX1393" t="s">
        <v>222</v>
      </c>
      <c r="BA1393" s="57">
        <v>46300.458333333336</v>
      </c>
      <c r="BB1393" t="s">
        <v>2183</v>
      </c>
      <c r="BC1393">
        <v>2026</v>
      </c>
      <c r="BD1393">
        <v>10</v>
      </c>
      <c r="BE1393">
        <v>3</v>
      </c>
      <c r="BF1393" s="6">
        <f t="shared" si="63"/>
        <v>46298</v>
      </c>
      <c r="BG1393">
        <f t="shared" si="64"/>
        <v>-2.4583333333357587</v>
      </c>
      <c r="BH1393" t="str">
        <f t="shared" si="65"/>
        <v>COMPLY</v>
      </c>
      <c r="BI1393" t="e">
        <f>VLOOKUP(H1393,Sheet2!$A$1:$B$270,2,FALSE)</f>
        <v>#N/A</v>
      </c>
    </row>
    <row r="1394" spans="1:61">
      <c r="A1394">
        <v>1393</v>
      </c>
      <c r="B1394">
        <v>1002624065</v>
      </c>
      <c r="C1394">
        <v>3</v>
      </c>
      <c r="D1394" t="s">
        <v>59</v>
      </c>
      <c r="E1394">
        <v>4</v>
      </c>
      <c r="F1394" t="s">
        <v>223</v>
      </c>
      <c r="G1394" t="s">
        <v>2177</v>
      </c>
      <c r="H1394" t="s">
        <v>2178</v>
      </c>
      <c r="I1394" t="s">
        <v>212</v>
      </c>
      <c r="J1394" t="s">
        <v>213</v>
      </c>
      <c r="K1394" t="s">
        <v>149</v>
      </c>
      <c r="L1394" t="s">
        <v>826</v>
      </c>
      <c r="M1394" t="s">
        <v>76</v>
      </c>
      <c r="N1394" t="s">
        <v>215</v>
      </c>
      <c r="O1394" s="57">
        <v>46301.488657407404</v>
      </c>
      <c r="P1394" s="57">
        <v>46302.588958333334</v>
      </c>
      <c r="Q1394">
        <v>69404948</v>
      </c>
      <c r="R1394">
        <v>2825103779</v>
      </c>
      <c r="S1394">
        <v>141362105376</v>
      </c>
      <c r="T1394" t="s">
        <v>3508</v>
      </c>
      <c r="U1394" t="s">
        <v>3509</v>
      </c>
      <c r="V1394" t="s">
        <v>3510</v>
      </c>
      <c r="Z1394">
        <v>109.0207485</v>
      </c>
      <c r="AA1394">
        <v>-7.7006823999999998</v>
      </c>
      <c r="AB1394" t="s">
        <v>3511</v>
      </c>
      <c r="AC1394" t="s">
        <v>235</v>
      </c>
      <c r="AL1394" t="s">
        <v>217</v>
      </c>
      <c r="AM1394" t="s">
        <v>3512</v>
      </c>
      <c r="AN1394" t="s">
        <v>6</v>
      </c>
      <c r="AO1394" s="57">
        <v>46183.517812500002</v>
      </c>
      <c r="AP1394" s="57">
        <v>46305.333333333336</v>
      </c>
      <c r="AR1394" t="s">
        <v>218</v>
      </c>
      <c r="AS1394" t="s">
        <v>219</v>
      </c>
      <c r="AT1394" t="s">
        <v>230</v>
      </c>
      <c r="AU1394">
        <v>20261007</v>
      </c>
      <c r="AV1394" t="s">
        <v>221</v>
      </c>
      <c r="AW1394" t="s">
        <v>3513</v>
      </c>
      <c r="AX1394" t="s">
        <v>222</v>
      </c>
      <c r="BA1394" s="57">
        <v>46305.333333333336</v>
      </c>
      <c r="BB1394" t="s">
        <v>3512</v>
      </c>
      <c r="BC1394">
        <v>2026</v>
      </c>
      <c r="BD1394">
        <v>10</v>
      </c>
      <c r="BE1394">
        <v>7</v>
      </c>
      <c r="BF1394" s="6">
        <f t="shared" si="63"/>
        <v>46302</v>
      </c>
      <c r="BG1394">
        <f t="shared" si="64"/>
        <v>-3.3333333333357587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1002625520</v>
      </c>
      <c r="C1395">
        <v>3</v>
      </c>
      <c r="D1395" t="s">
        <v>59</v>
      </c>
      <c r="E1395">
        <v>4</v>
      </c>
      <c r="F1395" t="s">
        <v>223</v>
      </c>
      <c r="G1395" t="s">
        <v>2177</v>
      </c>
      <c r="H1395" t="s">
        <v>2178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46302.415486111109</v>
      </c>
      <c r="P1395" s="57">
        <v>46303.834872685184</v>
      </c>
      <c r="Q1395">
        <v>69405521</v>
      </c>
      <c r="R1395">
        <v>2825552027</v>
      </c>
      <c r="S1395">
        <v>141362105521</v>
      </c>
      <c r="T1395" t="s">
        <v>4195</v>
      </c>
      <c r="U1395" t="s">
        <v>4680</v>
      </c>
      <c r="V1395" t="s">
        <v>4196</v>
      </c>
      <c r="Z1395">
        <v>109.006391599837</v>
      </c>
      <c r="AA1395">
        <v>-7.6932880961643004</v>
      </c>
      <c r="AB1395" t="s">
        <v>4197</v>
      </c>
      <c r="AC1395" t="s">
        <v>283</v>
      </c>
      <c r="AL1395" t="s">
        <v>217</v>
      </c>
      <c r="AM1395" t="s">
        <v>4198</v>
      </c>
      <c r="AN1395" t="s">
        <v>6</v>
      </c>
      <c r="AO1395" s="57">
        <v>46213.434340277781</v>
      </c>
      <c r="AP1395" s="57">
        <v>46306.625</v>
      </c>
      <c r="AR1395" t="s">
        <v>218</v>
      </c>
      <c r="AS1395" t="s">
        <v>219</v>
      </c>
      <c r="AT1395" t="s">
        <v>230</v>
      </c>
      <c r="AU1395">
        <v>20261008</v>
      </c>
      <c r="AV1395" t="s">
        <v>221</v>
      </c>
      <c r="AW1395" t="s">
        <v>1585</v>
      </c>
      <c r="AX1395" t="s">
        <v>222</v>
      </c>
      <c r="BA1395" s="57">
        <v>46306.625</v>
      </c>
      <c r="BB1395" t="s">
        <v>4198</v>
      </c>
      <c r="BC1395">
        <v>2026</v>
      </c>
      <c r="BD1395">
        <v>10</v>
      </c>
      <c r="BE1395">
        <v>8</v>
      </c>
      <c r="BF1395" s="6">
        <f t="shared" si="63"/>
        <v>46303</v>
      </c>
      <c r="BG1395">
        <f t="shared" si="64"/>
        <v>-3.625</v>
      </c>
      <c r="BH1395" t="str">
        <f t="shared" si="65"/>
        <v>COMPLY</v>
      </c>
      <c r="BI1395" t="e">
        <f>VLOOKUP(H1395,Sheet2!$A$1:$B$270,2,FALSE)</f>
        <v>#N/A</v>
      </c>
    </row>
    <row r="1396" spans="1:61">
      <c r="A1396">
        <v>1395</v>
      </c>
      <c r="B1396">
        <v>1002634796</v>
      </c>
      <c r="C1396">
        <v>3</v>
      </c>
      <c r="D1396" t="s">
        <v>59</v>
      </c>
      <c r="E1396">
        <v>4</v>
      </c>
      <c r="F1396" t="s">
        <v>223</v>
      </c>
      <c r="G1396" t="s">
        <v>2177</v>
      </c>
      <c r="H1396" t="s">
        <v>2178</v>
      </c>
      <c r="I1396" t="s">
        <v>212</v>
      </c>
      <c r="J1396" t="s">
        <v>213</v>
      </c>
      <c r="K1396" t="s">
        <v>149</v>
      </c>
      <c r="M1396" t="s">
        <v>76</v>
      </c>
      <c r="N1396" t="s">
        <v>215</v>
      </c>
      <c r="O1396" s="57">
        <v>46308.493541666663</v>
      </c>
      <c r="P1396" s="57">
        <v>46308.565289351849</v>
      </c>
      <c r="Q1396">
        <v>69407246</v>
      </c>
      <c r="S1396">
        <v>141362106318</v>
      </c>
      <c r="T1396" t="s">
        <v>5498</v>
      </c>
      <c r="U1396" t="s">
        <v>6287</v>
      </c>
      <c r="V1396" t="s">
        <v>6288</v>
      </c>
      <c r="Z1396">
        <v>109.0985185</v>
      </c>
      <c r="AA1396">
        <v>-7.6559806999999998</v>
      </c>
      <c r="AB1396" t="s">
        <v>5501</v>
      </c>
      <c r="AC1396" t="s">
        <v>283</v>
      </c>
      <c r="AL1396" t="s">
        <v>217</v>
      </c>
      <c r="AM1396" t="s">
        <v>6289</v>
      </c>
      <c r="AN1396" t="s">
        <v>6</v>
      </c>
      <c r="AO1396" t="s">
        <v>5759</v>
      </c>
      <c r="AR1396" t="s">
        <v>218</v>
      </c>
      <c r="AS1396" t="s">
        <v>219</v>
      </c>
      <c r="AT1396" t="s">
        <v>230</v>
      </c>
      <c r="AU1396">
        <v>20261013</v>
      </c>
      <c r="AV1396" t="s">
        <v>221</v>
      </c>
      <c r="AW1396" t="s">
        <v>539</v>
      </c>
      <c r="AX1396" t="s">
        <v>222</v>
      </c>
      <c r="BA1396" s="57">
        <v>46308.291666666664</v>
      </c>
      <c r="BB1396" t="s">
        <v>6289</v>
      </c>
      <c r="BC1396">
        <v>2026</v>
      </c>
      <c r="BD1396">
        <v>10</v>
      </c>
      <c r="BE1396">
        <v>13</v>
      </c>
      <c r="BF1396" s="6">
        <f t="shared" si="63"/>
        <v>46308</v>
      </c>
      <c r="BG1396">
        <f t="shared" si="64"/>
        <v>-0.29166666666424135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1002634325</v>
      </c>
      <c r="C1397">
        <v>3</v>
      </c>
      <c r="D1397" t="s">
        <v>59</v>
      </c>
      <c r="E1397">
        <v>4</v>
      </c>
      <c r="F1397" t="s">
        <v>223</v>
      </c>
      <c r="G1397" t="s">
        <v>2177</v>
      </c>
      <c r="H1397" t="s">
        <v>2178</v>
      </c>
      <c r="I1397" t="s">
        <v>212</v>
      </c>
      <c r="J1397" t="s">
        <v>213</v>
      </c>
      <c r="K1397" t="s">
        <v>149</v>
      </c>
      <c r="M1397" t="s">
        <v>76</v>
      </c>
      <c r="N1397" t="s">
        <v>215</v>
      </c>
      <c r="O1397" s="57">
        <v>46308.420092592591</v>
      </c>
      <c r="P1397" s="57">
        <v>46309.913217592592</v>
      </c>
      <c r="Q1397">
        <v>69409140</v>
      </c>
      <c r="R1397">
        <v>2825552034</v>
      </c>
      <c r="S1397">
        <v>141362106314</v>
      </c>
      <c r="T1397" t="s">
        <v>6751</v>
      </c>
      <c r="U1397" t="s">
        <v>6752</v>
      </c>
      <c r="V1397" t="s">
        <v>6753</v>
      </c>
      <c r="Z1397">
        <v>109.00528550148</v>
      </c>
      <c r="AA1397">
        <v>-7.6915172845057196</v>
      </c>
      <c r="AB1397" t="s">
        <v>6291</v>
      </c>
      <c r="AC1397" t="s">
        <v>283</v>
      </c>
      <c r="AL1397" t="s">
        <v>217</v>
      </c>
      <c r="AM1397" t="s">
        <v>6754</v>
      </c>
      <c r="AN1397" t="s">
        <v>6</v>
      </c>
      <c r="AO1397" t="s">
        <v>5951</v>
      </c>
      <c r="AP1397" s="57">
        <v>46310.333333333336</v>
      </c>
      <c r="AR1397" t="s">
        <v>218</v>
      </c>
      <c r="AS1397" t="s">
        <v>219</v>
      </c>
      <c r="AT1397" t="s">
        <v>230</v>
      </c>
      <c r="AU1397">
        <v>20261014</v>
      </c>
      <c r="AV1397" t="s">
        <v>221</v>
      </c>
      <c r="AW1397" t="s">
        <v>1585</v>
      </c>
      <c r="AX1397" t="s">
        <v>222</v>
      </c>
      <c r="BA1397" s="57">
        <v>46310.333333333336</v>
      </c>
      <c r="BB1397" t="s">
        <v>6754</v>
      </c>
      <c r="BC1397">
        <v>2026</v>
      </c>
      <c r="BD1397">
        <v>10</v>
      </c>
      <c r="BE1397">
        <v>14</v>
      </c>
      <c r="BF1397" s="6">
        <f t="shared" si="63"/>
        <v>46309</v>
      </c>
      <c r="BG1397">
        <f t="shared" si="64"/>
        <v>-1.3333333333357587</v>
      </c>
      <c r="BH1397" t="str">
        <f t="shared" si="65"/>
        <v>COMPLY</v>
      </c>
      <c r="BI1397" t="e">
        <f>VLOOKUP(H1397,Sheet2!$A$1:$B$270,2,FALSE)</f>
        <v>#N/A</v>
      </c>
    </row>
    <row r="1398" spans="1:61">
      <c r="A1398">
        <v>1397</v>
      </c>
      <c r="B1398">
        <v>1002641117</v>
      </c>
      <c r="C1398">
        <v>3</v>
      </c>
      <c r="D1398" t="s">
        <v>59</v>
      </c>
      <c r="E1398">
        <v>4</v>
      </c>
      <c r="F1398" t="s">
        <v>223</v>
      </c>
      <c r="G1398" t="s">
        <v>2177</v>
      </c>
      <c r="H1398" t="s">
        <v>2178</v>
      </c>
      <c r="I1398" t="s">
        <v>212</v>
      </c>
      <c r="J1398" t="s">
        <v>213</v>
      </c>
      <c r="K1398" t="s">
        <v>149</v>
      </c>
      <c r="M1398" t="s">
        <v>76</v>
      </c>
      <c r="N1398" t="s">
        <v>215</v>
      </c>
      <c r="O1398" s="57">
        <v>46312.38894675926</v>
      </c>
      <c r="P1398" s="57">
        <v>46312.859386574077</v>
      </c>
      <c r="Q1398">
        <v>69411912</v>
      </c>
      <c r="S1398">
        <v>141362106926</v>
      </c>
      <c r="T1398" t="s">
        <v>8938</v>
      </c>
      <c r="U1398" t="s">
        <v>8939</v>
      </c>
      <c r="V1398" t="s">
        <v>8940</v>
      </c>
      <c r="Z1398">
        <v>109.018666766409</v>
      </c>
      <c r="AA1398">
        <v>-7.69657062868911</v>
      </c>
      <c r="AB1398" t="s">
        <v>8941</v>
      </c>
      <c r="AC1398" t="s">
        <v>283</v>
      </c>
      <c r="AL1398" t="s">
        <v>217</v>
      </c>
      <c r="AM1398" t="s">
        <v>8942</v>
      </c>
      <c r="AN1398" t="s">
        <v>6</v>
      </c>
      <c r="AO1398" t="s">
        <v>8515</v>
      </c>
      <c r="AP1398" s="57">
        <v>46315.333333333336</v>
      </c>
      <c r="AR1398" t="s">
        <v>218</v>
      </c>
      <c r="AS1398" t="s">
        <v>219</v>
      </c>
      <c r="AT1398" t="s">
        <v>230</v>
      </c>
      <c r="AU1398">
        <v>20261017</v>
      </c>
      <c r="AV1398" t="s">
        <v>221</v>
      </c>
      <c r="AW1398" t="s">
        <v>3535</v>
      </c>
      <c r="AX1398" t="s">
        <v>222</v>
      </c>
      <c r="BA1398" s="57">
        <v>46315.333333333336</v>
      </c>
      <c r="BB1398" t="s">
        <v>8942</v>
      </c>
      <c r="BC1398">
        <v>2026</v>
      </c>
      <c r="BD1398">
        <v>10</v>
      </c>
      <c r="BE1398">
        <v>17</v>
      </c>
      <c r="BF1398" s="6">
        <f t="shared" si="63"/>
        <v>46312</v>
      </c>
      <c r="BG1398">
        <f t="shared" si="64"/>
        <v>-3.3333333333357587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1002645377</v>
      </c>
      <c r="C1399">
        <v>3</v>
      </c>
      <c r="D1399" t="s">
        <v>59</v>
      </c>
      <c r="E1399">
        <v>4</v>
      </c>
      <c r="F1399" t="s">
        <v>223</v>
      </c>
      <c r="G1399" t="s">
        <v>2177</v>
      </c>
      <c r="H1399" t="s">
        <v>2178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46315.539409722223</v>
      </c>
      <c r="P1399" s="57">
        <v>46315.792256944442</v>
      </c>
      <c r="Q1399">
        <v>69413750</v>
      </c>
      <c r="S1399">
        <v>141362106491</v>
      </c>
      <c r="T1399" t="s">
        <v>10531</v>
      </c>
      <c r="U1399" t="s">
        <v>10532</v>
      </c>
      <c r="V1399" t="s">
        <v>10533</v>
      </c>
      <c r="Z1399">
        <v>109.09150200000001</v>
      </c>
      <c r="AA1399">
        <v>-7.6706479999999999</v>
      </c>
      <c r="AB1399" t="s">
        <v>10534</v>
      </c>
      <c r="AC1399" t="s">
        <v>235</v>
      </c>
      <c r="AL1399" t="s">
        <v>217</v>
      </c>
      <c r="AM1399" t="s">
        <v>10535</v>
      </c>
      <c r="AN1399" t="s">
        <v>6</v>
      </c>
      <c r="AO1399" t="s">
        <v>10192</v>
      </c>
      <c r="AP1399" s="57">
        <v>46319.625</v>
      </c>
      <c r="AR1399" t="s">
        <v>218</v>
      </c>
      <c r="AS1399" t="s">
        <v>219</v>
      </c>
      <c r="AT1399" t="s">
        <v>230</v>
      </c>
      <c r="AU1399">
        <v>20261020</v>
      </c>
      <c r="AV1399" t="s">
        <v>221</v>
      </c>
      <c r="AW1399" t="s">
        <v>879</v>
      </c>
      <c r="AX1399" t="s">
        <v>222</v>
      </c>
      <c r="BA1399" s="57">
        <v>46319.625</v>
      </c>
      <c r="BB1399" t="s">
        <v>10535</v>
      </c>
      <c r="BC1399">
        <v>2026</v>
      </c>
      <c r="BD1399">
        <v>10</v>
      </c>
      <c r="BE1399">
        <v>20</v>
      </c>
      <c r="BF1399" s="6">
        <f t="shared" si="63"/>
        <v>46315</v>
      </c>
      <c r="BG1399">
        <f t="shared" si="64"/>
        <v>-4.625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1002644646</v>
      </c>
      <c r="C1400">
        <v>3</v>
      </c>
      <c r="D1400" t="s">
        <v>59</v>
      </c>
      <c r="E1400">
        <v>4</v>
      </c>
      <c r="F1400" t="s">
        <v>223</v>
      </c>
      <c r="G1400" t="s">
        <v>2177</v>
      </c>
      <c r="H1400" t="s">
        <v>2178</v>
      </c>
      <c r="I1400" t="s">
        <v>212</v>
      </c>
      <c r="J1400" t="s">
        <v>213</v>
      </c>
      <c r="K1400" t="s">
        <v>149</v>
      </c>
      <c r="L1400" t="s">
        <v>214</v>
      </c>
      <c r="M1400" t="s">
        <v>238</v>
      </c>
      <c r="N1400" t="s">
        <v>215</v>
      </c>
      <c r="O1400" s="57">
        <v>46315.385995370372</v>
      </c>
      <c r="P1400" s="57">
        <v>46315.38890046296</v>
      </c>
      <c r="Q1400">
        <v>69413451</v>
      </c>
      <c r="S1400">
        <v>141362104821</v>
      </c>
      <c r="T1400" t="s">
        <v>10536</v>
      </c>
      <c r="U1400" t="s">
        <v>10537</v>
      </c>
      <c r="V1400" t="s">
        <v>10538</v>
      </c>
      <c r="Z1400">
        <v>109.0894425</v>
      </c>
      <c r="AA1400">
        <v>-7.6713940999999997</v>
      </c>
      <c r="AB1400" t="s">
        <v>10539</v>
      </c>
      <c r="AC1400" t="s">
        <v>235</v>
      </c>
      <c r="AL1400" t="s">
        <v>217</v>
      </c>
      <c r="AM1400" t="s">
        <v>10540</v>
      </c>
      <c r="AN1400" t="s">
        <v>6</v>
      </c>
      <c r="AO1400" t="s">
        <v>10118</v>
      </c>
      <c r="AP1400" s="57">
        <v>46317.333333333336</v>
      </c>
      <c r="AR1400" t="s">
        <v>239</v>
      </c>
      <c r="AS1400" t="s">
        <v>219</v>
      </c>
      <c r="AT1400" t="s">
        <v>230</v>
      </c>
      <c r="AV1400" t="s">
        <v>238</v>
      </c>
      <c r="AW1400" t="s">
        <v>879</v>
      </c>
      <c r="AX1400" t="s">
        <v>222</v>
      </c>
      <c r="BA1400" s="57">
        <v>46317.333333333336</v>
      </c>
      <c r="BB1400" t="s">
        <v>10540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1002640111</v>
      </c>
      <c r="C1401">
        <v>3</v>
      </c>
      <c r="D1401" t="s">
        <v>59</v>
      </c>
      <c r="E1401">
        <v>4</v>
      </c>
      <c r="F1401" t="s">
        <v>223</v>
      </c>
      <c r="G1401" t="s">
        <v>2177</v>
      </c>
      <c r="H1401" t="s">
        <v>8943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46311.555277777778</v>
      </c>
      <c r="P1401" s="57">
        <v>46312.567395833335</v>
      </c>
      <c r="Q1401">
        <v>69411463</v>
      </c>
      <c r="S1401">
        <v>143385101321</v>
      </c>
      <c r="T1401" t="s">
        <v>8944</v>
      </c>
      <c r="U1401" t="s">
        <v>8945</v>
      </c>
      <c r="V1401" t="s">
        <v>8946</v>
      </c>
      <c r="Z1401">
        <v>109.273331</v>
      </c>
      <c r="AA1401">
        <v>-7.6887340000000002</v>
      </c>
      <c r="AB1401" t="s">
        <v>8947</v>
      </c>
      <c r="AC1401" t="s">
        <v>235</v>
      </c>
      <c r="AL1401" t="s">
        <v>217</v>
      </c>
      <c r="AM1401" t="s">
        <v>8948</v>
      </c>
      <c r="AN1401" t="s">
        <v>6</v>
      </c>
      <c r="AO1401" t="s">
        <v>7985</v>
      </c>
      <c r="AP1401" s="57">
        <v>46312.458333333336</v>
      </c>
      <c r="AR1401" t="s">
        <v>218</v>
      </c>
      <c r="AS1401" t="s">
        <v>8949</v>
      </c>
      <c r="AT1401" t="s">
        <v>230</v>
      </c>
      <c r="AU1401">
        <v>20261017</v>
      </c>
      <c r="AV1401" t="s">
        <v>221</v>
      </c>
      <c r="AW1401" t="s">
        <v>877</v>
      </c>
      <c r="AX1401" t="s">
        <v>222</v>
      </c>
      <c r="BA1401" s="57">
        <v>46312.458333333336</v>
      </c>
      <c r="BB1401" t="s">
        <v>8948</v>
      </c>
      <c r="BC1401">
        <v>2026</v>
      </c>
      <c r="BD1401">
        <v>10</v>
      </c>
      <c r="BE1401">
        <v>17</v>
      </c>
      <c r="BF1401" s="6">
        <f t="shared" si="63"/>
        <v>46312</v>
      </c>
      <c r="BG1401">
        <f t="shared" si="64"/>
        <v>-0.45833333333575865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1002642685</v>
      </c>
      <c r="C1402">
        <v>3</v>
      </c>
      <c r="D1402" t="s">
        <v>59</v>
      </c>
      <c r="E1402">
        <v>4</v>
      </c>
      <c r="F1402" t="s">
        <v>223</v>
      </c>
      <c r="G1402" t="s">
        <v>2177</v>
      </c>
      <c r="H1402" t="s">
        <v>8943</v>
      </c>
      <c r="I1402" t="s">
        <v>212</v>
      </c>
      <c r="J1402" t="s">
        <v>213</v>
      </c>
      <c r="K1402" t="s">
        <v>149</v>
      </c>
      <c r="M1402" t="s">
        <v>76</v>
      </c>
      <c r="N1402" t="s">
        <v>563</v>
      </c>
      <c r="O1402" s="57">
        <v>46314.445856481485</v>
      </c>
      <c r="P1402" s="57">
        <v>46315.514062499999</v>
      </c>
      <c r="Q1402">
        <v>69412696</v>
      </c>
      <c r="R1402">
        <v>2825556016</v>
      </c>
      <c r="S1402">
        <v>143385101371</v>
      </c>
      <c r="T1402" t="s">
        <v>9855</v>
      </c>
      <c r="U1402" t="s">
        <v>9856</v>
      </c>
      <c r="V1402" t="s">
        <v>9857</v>
      </c>
      <c r="Z1402">
        <v>109.25404880000001</v>
      </c>
      <c r="AA1402">
        <v>-7.6299479000000003</v>
      </c>
      <c r="AB1402" t="s">
        <v>9858</v>
      </c>
      <c r="AC1402" t="s">
        <v>567</v>
      </c>
      <c r="AL1402" t="s">
        <v>217</v>
      </c>
      <c r="AM1402" t="s">
        <v>9859</v>
      </c>
      <c r="AN1402" t="s">
        <v>6</v>
      </c>
      <c r="AO1402" t="s">
        <v>9411</v>
      </c>
      <c r="AP1402" s="57">
        <v>46317.333333333336</v>
      </c>
      <c r="AR1402" t="s">
        <v>218</v>
      </c>
      <c r="AS1402" t="s">
        <v>8949</v>
      </c>
      <c r="AT1402" t="s">
        <v>230</v>
      </c>
      <c r="AU1402">
        <v>20261020</v>
      </c>
      <c r="AV1402" t="s">
        <v>221</v>
      </c>
      <c r="AW1402" t="s">
        <v>1585</v>
      </c>
      <c r="AX1402" t="s">
        <v>222</v>
      </c>
      <c r="BA1402" s="57">
        <v>46317.333333333336</v>
      </c>
      <c r="BB1402" t="s">
        <v>9859</v>
      </c>
      <c r="BC1402">
        <v>2026</v>
      </c>
      <c r="BD1402">
        <v>10</v>
      </c>
      <c r="BE1402">
        <v>20</v>
      </c>
      <c r="BF1402" s="6">
        <f t="shared" si="63"/>
        <v>46315</v>
      </c>
      <c r="BG1402">
        <f t="shared" si="64"/>
        <v>-2.3333333333357587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1002619762</v>
      </c>
      <c r="C1403">
        <v>3</v>
      </c>
      <c r="D1403" t="s">
        <v>59</v>
      </c>
      <c r="E1403">
        <v>4</v>
      </c>
      <c r="F1403" t="s">
        <v>223</v>
      </c>
      <c r="G1403" t="s">
        <v>2177</v>
      </c>
      <c r="H1403" t="s">
        <v>2184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46297.556018518517</v>
      </c>
      <c r="P1403" s="57">
        <v>46297.735324074078</v>
      </c>
      <c r="Q1403">
        <v>69403038</v>
      </c>
      <c r="S1403">
        <v>146391106859</v>
      </c>
      <c r="T1403" t="s">
        <v>2185</v>
      </c>
      <c r="U1403" t="s">
        <v>2186</v>
      </c>
      <c r="V1403" t="s">
        <v>2187</v>
      </c>
      <c r="Z1403">
        <v>108.787814</v>
      </c>
      <c r="AA1403">
        <v>-7.388255</v>
      </c>
      <c r="AB1403" t="s">
        <v>2188</v>
      </c>
      <c r="AC1403" t="s">
        <v>235</v>
      </c>
      <c r="AL1403" t="s">
        <v>217</v>
      </c>
      <c r="AM1403" t="s">
        <v>2189</v>
      </c>
      <c r="AN1403" t="s">
        <v>6</v>
      </c>
      <c r="AO1403" s="57">
        <v>46063.559317129628</v>
      </c>
      <c r="AP1403" s="57">
        <v>46301.625</v>
      </c>
      <c r="AR1403" t="s">
        <v>218</v>
      </c>
      <c r="AS1403" t="s">
        <v>2190</v>
      </c>
      <c r="AT1403" t="s">
        <v>230</v>
      </c>
      <c r="AU1403">
        <v>20261002</v>
      </c>
      <c r="AV1403" t="s">
        <v>221</v>
      </c>
      <c r="AW1403" t="s">
        <v>880</v>
      </c>
      <c r="AX1403" t="s">
        <v>222</v>
      </c>
      <c r="BA1403" s="57">
        <v>46301.625</v>
      </c>
      <c r="BB1403" t="s">
        <v>2189</v>
      </c>
      <c r="BC1403">
        <v>2026</v>
      </c>
      <c r="BD1403">
        <v>10</v>
      </c>
      <c r="BE1403">
        <v>2</v>
      </c>
      <c r="BF1403" s="6">
        <f t="shared" si="63"/>
        <v>46297</v>
      </c>
      <c r="BG1403">
        <f t="shared" si="64"/>
        <v>-4.625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1002632283</v>
      </c>
      <c r="C1404">
        <v>3</v>
      </c>
      <c r="D1404" t="s">
        <v>59</v>
      </c>
      <c r="E1404">
        <v>4</v>
      </c>
      <c r="F1404" t="s">
        <v>223</v>
      </c>
      <c r="G1404" t="s">
        <v>2177</v>
      </c>
      <c r="H1404" t="s">
        <v>2184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46307.424062500002</v>
      </c>
      <c r="P1404" s="57">
        <v>46307.652824074074</v>
      </c>
      <c r="Q1404">
        <v>69408398</v>
      </c>
      <c r="S1404">
        <v>146391107952</v>
      </c>
      <c r="T1404" t="s">
        <v>6292</v>
      </c>
      <c r="U1404" t="s">
        <v>6293</v>
      </c>
      <c r="V1404" t="s">
        <v>6294</v>
      </c>
      <c r="Z1404">
        <v>108.74450299999999</v>
      </c>
      <c r="AA1404">
        <v>-7.3033549999999998</v>
      </c>
      <c r="AB1404" t="s">
        <v>6295</v>
      </c>
      <c r="AC1404" t="s">
        <v>235</v>
      </c>
      <c r="AL1404" t="s">
        <v>217</v>
      </c>
      <c r="AM1404" t="s">
        <v>6296</v>
      </c>
      <c r="AN1404" t="s">
        <v>6</v>
      </c>
      <c r="AO1404" s="57">
        <v>46366.434120370373</v>
      </c>
      <c r="AP1404" s="57">
        <v>46309.333333333336</v>
      </c>
      <c r="AR1404" t="s">
        <v>218</v>
      </c>
      <c r="AS1404" t="s">
        <v>2190</v>
      </c>
      <c r="AT1404" t="s">
        <v>230</v>
      </c>
      <c r="AU1404">
        <v>20261012</v>
      </c>
      <c r="AV1404" t="s">
        <v>221</v>
      </c>
      <c r="AW1404" t="s">
        <v>879</v>
      </c>
      <c r="AX1404" t="s">
        <v>222</v>
      </c>
      <c r="BA1404" s="57">
        <v>46309.333333333336</v>
      </c>
      <c r="BB1404" t="s">
        <v>6296</v>
      </c>
      <c r="BC1404">
        <v>2026</v>
      </c>
      <c r="BD1404">
        <v>10</v>
      </c>
      <c r="BE1404">
        <v>12</v>
      </c>
      <c r="BF1404" s="6">
        <f t="shared" si="63"/>
        <v>46307</v>
      </c>
      <c r="BG1404">
        <f t="shared" si="64"/>
        <v>-2.3333333333357587</v>
      </c>
      <c r="BH1404" t="str">
        <f t="shared" si="65"/>
        <v>COMPLY</v>
      </c>
      <c r="BI1404" t="e">
        <f>VLOOKUP(H1404,Sheet2!$A$1:$B$270,2,FALSE)</f>
        <v>#N/A</v>
      </c>
    </row>
    <row r="1405" spans="1:61">
      <c r="A1405">
        <v>1404</v>
      </c>
      <c r="B1405">
        <v>1002632094</v>
      </c>
      <c r="C1405">
        <v>3</v>
      </c>
      <c r="D1405" t="s">
        <v>59</v>
      </c>
      <c r="E1405">
        <v>4</v>
      </c>
      <c r="F1405" t="s">
        <v>223</v>
      </c>
      <c r="G1405" t="s">
        <v>2177</v>
      </c>
      <c r="H1405" t="s">
        <v>2184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46307.389351851853</v>
      </c>
      <c r="P1405" s="57">
        <v>46307.870127314818</v>
      </c>
      <c r="Q1405">
        <v>69408371</v>
      </c>
      <c r="S1405">
        <v>146391107956</v>
      </c>
      <c r="T1405" t="s">
        <v>6297</v>
      </c>
      <c r="U1405" t="s">
        <v>6298</v>
      </c>
      <c r="V1405" t="s">
        <v>6299</v>
      </c>
      <c r="Z1405">
        <v>108.7631823</v>
      </c>
      <c r="AA1405">
        <v>-7.3014101999999896</v>
      </c>
      <c r="AB1405" t="s">
        <v>6300</v>
      </c>
      <c r="AC1405" t="s">
        <v>235</v>
      </c>
      <c r="AL1405" t="s">
        <v>217</v>
      </c>
      <c r="AM1405" t="s">
        <v>6301</v>
      </c>
      <c r="AN1405" t="s">
        <v>6</v>
      </c>
      <c r="AO1405" s="57">
        <v>46366.392314814817</v>
      </c>
      <c r="AP1405" s="57">
        <v>46309.333333333336</v>
      </c>
      <c r="AR1405" t="s">
        <v>218</v>
      </c>
      <c r="AS1405" t="s">
        <v>2190</v>
      </c>
      <c r="AT1405" t="s">
        <v>230</v>
      </c>
      <c r="AU1405">
        <v>20261012</v>
      </c>
      <c r="AV1405" t="s">
        <v>221</v>
      </c>
      <c r="AW1405" t="s">
        <v>883</v>
      </c>
      <c r="AX1405" t="s">
        <v>222</v>
      </c>
      <c r="BA1405" s="57">
        <v>46309.333333333336</v>
      </c>
      <c r="BB1405" t="s">
        <v>6301</v>
      </c>
      <c r="BC1405">
        <v>2026</v>
      </c>
      <c r="BD1405">
        <v>10</v>
      </c>
      <c r="BE1405">
        <v>12</v>
      </c>
      <c r="BF1405" s="6">
        <f t="shared" si="63"/>
        <v>46307</v>
      </c>
      <c r="BG1405">
        <f t="shared" si="64"/>
        <v>-2.3333333333357587</v>
      </c>
      <c r="BH1405" t="str">
        <f t="shared" si="65"/>
        <v>COMPLY</v>
      </c>
      <c r="BI1405" t="e">
        <f>VLOOKUP(H1405,Sheet2!$A$1:$B$270,2,FALSE)</f>
        <v>#N/A</v>
      </c>
    </row>
    <row r="1406" spans="1:61">
      <c r="A1406">
        <v>1405</v>
      </c>
      <c r="B1406">
        <v>1002635304</v>
      </c>
      <c r="C1406">
        <v>3</v>
      </c>
      <c r="D1406" t="s">
        <v>59</v>
      </c>
      <c r="E1406">
        <v>4</v>
      </c>
      <c r="F1406" t="s">
        <v>223</v>
      </c>
      <c r="G1406" t="s">
        <v>2177</v>
      </c>
      <c r="H1406" t="s">
        <v>2184</v>
      </c>
      <c r="I1406" t="s">
        <v>212</v>
      </c>
      <c r="J1406" t="s">
        <v>213</v>
      </c>
      <c r="K1406" t="s">
        <v>149</v>
      </c>
      <c r="L1406" t="s">
        <v>214</v>
      </c>
      <c r="M1406" t="s">
        <v>76</v>
      </c>
      <c r="N1406" t="s">
        <v>215</v>
      </c>
      <c r="O1406" s="57">
        <v>46308.617835648147</v>
      </c>
      <c r="P1406" s="57">
        <v>46309.575590277775</v>
      </c>
      <c r="Q1406">
        <v>69409510</v>
      </c>
      <c r="S1406">
        <v>146391108136</v>
      </c>
      <c r="T1406" t="s">
        <v>6755</v>
      </c>
      <c r="U1406" t="s">
        <v>6756</v>
      </c>
      <c r="V1406" t="s">
        <v>6757</v>
      </c>
      <c r="Z1406">
        <v>108.68665</v>
      </c>
      <c r="AA1406">
        <v>-7.3346460000000002</v>
      </c>
      <c r="AB1406" t="s">
        <v>6758</v>
      </c>
      <c r="AC1406" t="s">
        <v>235</v>
      </c>
      <c r="AL1406" t="s">
        <v>217</v>
      </c>
      <c r="AM1406" t="s">
        <v>6759</v>
      </c>
      <c r="AN1406" t="s">
        <v>6</v>
      </c>
      <c r="AO1406" t="s">
        <v>6622</v>
      </c>
      <c r="AP1406" s="57">
        <v>46311.458333333336</v>
      </c>
      <c r="AR1406" t="s">
        <v>218</v>
      </c>
      <c r="AS1406" t="s">
        <v>2190</v>
      </c>
      <c r="AT1406" t="s">
        <v>230</v>
      </c>
      <c r="AU1406">
        <v>20261014</v>
      </c>
      <c r="AV1406" t="s">
        <v>221</v>
      </c>
      <c r="AW1406" t="s">
        <v>877</v>
      </c>
      <c r="AX1406" t="s">
        <v>222</v>
      </c>
      <c r="BA1406" s="57">
        <v>46311.458333333336</v>
      </c>
      <c r="BB1406" t="s">
        <v>6759</v>
      </c>
      <c r="BC1406">
        <v>2026</v>
      </c>
      <c r="BD1406">
        <v>10</v>
      </c>
      <c r="BE1406">
        <v>14</v>
      </c>
      <c r="BF1406" s="6">
        <f t="shared" si="63"/>
        <v>46309</v>
      </c>
      <c r="BG1406">
        <f t="shared" si="64"/>
        <v>-2.4583333333357587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1002636882</v>
      </c>
      <c r="C1407">
        <v>3</v>
      </c>
      <c r="D1407" t="s">
        <v>59</v>
      </c>
      <c r="E1407">
        <v>4</v>
      </c>
      <c r="F1407" t="s">
        <v>223</v>
      </c>
      <c r="G1407" t="s">
        <v>2177</v>
      </c>
      <c r="H1407" t="s">
        <v>2184</v>
      </c>
      <c r="I1407" t="s">
        <v>212</v>
      </c>
      <c r="J1407" t="s">
        <v>213</v>
      </c>
      <c r="K1407" t="s">
        <v>149</v>
      </c>
      <c r="L1407" t="s">
        <v>214</v>
      </c>
      <c r="M1407" t="s">
        <v>76</v>
      </c>
      <c r="N1407" t="s">
        <v>215</v>
      </c>
      <c r="O1407" s="57">
        <v>46309.587199074071</v>
      </c>
      <c r="P1407" s="57">
        <v>46309.787893518522</v>
      </c>
      <c r="Q1407">
        <v>69410193</v>
      </c>
      <c r="S1407">
        <v>146391108315</v>
      </c>
      <c r="T1407" t="s">
        <v>7175</v>
      </c>
      <c r="U1407" t="s">
        <v>7176</v>
      </c>
      <c r="V1407" t="s">
        <v>7177</v>
      </c>
      <c r="Z1407">
        <v>108.7976694</v>
      </c>
      <c r="AA1407">
        <v>-7.3100079999999998</v>
      </c>
      <c r="AB1407" t="s">
        <v>7178</v>
      </c>
      <c r="AC1407" t="s">
        <v>235</v>
      </c>
      <c r="AL1407" t="s">
        <v>217</v>
      </c>
      <c r="AM1407" t="s">
        <v>7179</v>
      </c>
      <c r="AN1407" t="s">
        <v>6</v>
      </c>
      <c r="AO1407" t="s">
        <v>7039</v>
      </c>
      <c r="AP1407" s="57">
        <v>46312.458333333336</v>
      </c>
      <c r="AR1407" t="s">
        <v>218</v>
      </c>
      <c r="AS1407" t="s">
        <v>2190</v>
      </c>
      <c r="AT1407" t="s">
        <v>230</v>
      </c>
      <c r="AU1407">
        <v>20261014</v>
      </c>
      <c r="AV1407" t="s">
        <v>221</v>
      </c>
      <c r="AW1407" t="s">
        <v>923</v>
      </c>
      <c r="AX1407" t="s">
        <v>222</v>
      </c>
      <c r="BA1407" s="57">
        <v>46312.458333333336</v>
      </c>
      <c r="BB1407" t="s">
        <v>7179</v>
      </c>
      <c r="BC1407">
        <v>2026</v>
      </c>
      <c r="BD1407">
        <v>10</v>
      </c>
      <c r="BE1407">
        <v>14</v>
      </c>
      <c r="BF1407" s="6">
        <f t="shared" si="63"/>
        <v>46309</v>
      </c>
      <c r="BG1407">
        <f t="shared" si="64"/>
        <v>-3.4583333333357587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1002628950</v>
      </c>
      <c r="C1408">
        <v>3</v>
      </c>
      <c r="D1408" t="s">
        <v>59</v>
      </c>
      <c r="E1408">
        <v>4</v>
      </c>
      <c r="F1408" t="s">
        <v>223</v>
      </c>
      <c r="G1408" t="s">
        <v>2177</v>
      </c>
      <c r="H1408" t="s">
        <v>2184</v>
      </c>
      <c r="I1408" t="s">
        <v>212</v>
      </c>
      <c r="J1408" t="s">
        <v>213</v>
      </c>
      <c r="K1408" t="s">
        <v>149</v>
      </c>
      <c r="M1408" t="s">
        <v>1625</v>
      </c>
      <c r="N1408" t="s">
        <v>215</v>
      </c>
      <c r="O1408" s="57">
        <v>46304.394907407404</v>
      </c>
      <c r="P1408" s="57">
        <v>46304.625567129631</v>
      </c>
      <c r="Q1408">
        <v>69403278</v>
      </c>
      <c r="T1408" t="s">
        <v>2191</v>
      </c>
      <c r="V1408" t="s">
        <v>2193</v>
      </c>
      <c r="Z1408">
        <v>108.7586</v>
      </c>
      <c r="AA1408">
        <v>-7.3006200000000003</v>
      </c>
      <c r="AB1408" t="s">
        <v>2194</v>
      </c>
      <c r="AC1408" t="s">
        <v>283</v>
      </c>
      <c r="AL1408" t="s">
        <v>217</v>
      </c>
      <c r="AM1408" t="s">
        <v>2195</v>
      </c>
      <c r="AN1408" t="s">
        <v>6</v>
      </c>
      <c r="AO1408" s="57">
        <v>46275.402615740742</v>
      </c>
      <c r="AP1408" s="57">
        <v>46301</v>
      </c>
      <c r="AR1408" t="s">
        <v>1630</v>
      </c>
      <c r="AS1408" t="s">
        <v>2190</v>
      </c>
      <c r="AT1408" t="s">
        <v>230</v>
      </c>
      <c r="AV1408" t="s">
        <v>5503</v>
      </c>
      <c r="AW1408" t="s">
        <v>541</v>
      </c>
      <c r="AX1408" t="s">
        <v>222</v>
      </c>
      <c r="AZ1408" t="s">
        <v>5503</v>
      </c>
      <c r="BA1408" s="57">
        <v>46301.458333333336</v>
      </c>
      <c r="BB1408" t="s">
        <v>2195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:61">
      <c r="A1409">
        <v>1408</v>
      </c>
      <c r="B1409">
        <v>1002620365</v>
      </c>
      <c r="C1409">
        <v>3</v>
      </c>
      <c r="D1409" t="s">
        <v>59</v>
      </c>
      <c r="E1409">
        <v>4</v>
      </c>
      <c r="F1409" t="s">
        <v>223</v>
      </c>
      <c r="G1409" t="s">
        <v>2177</v>
      </c>
      <c r="H1409" t="s">
        <v>2184</v>
      </c>
      <c r="I1409" t="s">
        <v>212</v>
      </c>
      <c r="J1409" t="s">
        <v>213</v>
      </c>
      <c r="K1409" t="s">
        <v>149</v>
      </c>
      <c r="M1409" t="s">
        <v>1918</v>
      </c>
      <c r="N1409" t="s">
        <v>215</v>
      </c>
      <c r="O1409" s="57">
        <v>46297.666145833333</v>
      </c>
      <c r="P1409" s="57">
        <v>46304.395601851851</v>
      </c>
      <c r="Q1409">
        <v>69403278</v>
      </c>
      <c r="S1409">
        <v>146391108656</v>
      </c>
      <c r="T1409" t="s">
        <v>2191</v>
      </c>
      <c r="U1409" t="s">
        <v>2192</v>
      </c>
      <c r="V1409" t="s">
        <v>2193</v>
      </c>
      <c r="Z1409">
        <v>108.9001507</v>
      </c>
      <c r="AA1409">
        <v>-7.4173742999999996</v>
      </c>
      <c r="AB1409" t="s">
        <v>2194</v>
      </c>
      <c r="AC1409" t="s">
        <v>283</v>
      </c>
      <c r="AL1409" t="s">
        <v>217</v>
      </c>
      <c r="AM1409" t="s">
        <v>2195</v>
      </c>
      <c r="AN1409" t="s">
        <v>6</v>
      </c>
      <c r="AO1409" s="57">
        <v>46063.673761574071</v>
      </c>
      <c r="AP1409" s="57">
        <v>46301.458333333336</v>
      </c>
      <c r="AQ1409" t="s">
        <v>838</v>
      </c>
      <c r="AR1409" t="s">
        <v>12</v>
      </c>
      <c r="AS1409" t="s">
        <v>2190</v>
      </c>
      <c r="AT1409" t="s">
        <v>230</v>
      </c>
      <c r="AV1409" t="s">
        <v>1626</v>
      </c>
      <c r="AW1409" t="s">
        <v>541</v>
      </c>
      <c r="AX1409" t="s">
        <v>222</v>
      </c>
      <c r="BA1409" s="57">
        <v>46301.458333333336</v>
      </c>
      <c r="BB1409" t="s">
        <v>2195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:61">
      <c r="A1410">
        <v>1409</v>
      </c>
      <c r="B1410">
        <v>1002644692</v>
      </c>
      <c r="C1410">
        <v>3</v>
      </c>
      <c r="D1410" t="s">
        <v>59</v>
      </c>
      <c r="E1410">
        <v>4</v>
      </c>
      <c r="F1410" t="s">
        <v>223</v>
      </c>
      <c r="G1410" t="s">
        <v>2177</v>
      </c>
      <c r="H1410" t="s">
        <v>10541</v>
      </c>
      <c r="I1410" t="s">
        <v>212</v>
      </c>
      <c r="J1410" t="s">
        <v>213</v>
      </c>
      <c r="K1410" t="s">
        <v>149</v>
      </c>
      <c r="M1410" t="s">
        <v>238</v>
      </c>
      <c r="N1410" t="s">
        <v>215</v>
      </c>
      <c r="O1410" s="57">
        <v>46315.395601851851</v>
      </c>
      <c r="P1410" s="57">
        <v>46316.351400462961</v>
      </c>
      <c r="Q1410">
        <v>69413471</v>
      </c>
      <c r="S1410">
        <v>146389103967</v>
      </c>
      <c r="T1410" t="s">
        <v>10542</v>
      </c>
      <c r="U1410" t="s">
        <v>10543</v>
      </c>
      <c r="V1410" t="s">
        <v>10544</v>
      </c>
      <c r="Z1410">
        <v>109.11983460187901</v>
      </c>
      <c r="AA1410">
        <v>-7.6198937687986898</v>
      </c>
      <c r="AB1410" t="s">
        <v>10545</v>
      </c>
      <c r="AC1410" t="s">
        <v>284</v>
      </c>
      <c r="AL1410" t="s">
        <v>217</v>
      </c>
      <c r="AM1410" t="s">
        <v>10546</v>
      </c>
      <c r="AN1410" t="s">
        <v>6</v>
      </c>
      <c r="AO1410" t="s">
        <v>10118</v>
      </c>
      <c r="AP1410" s="57">
        <v>46317.333333333336</v>
      </c>
      <c r="AR1410" t="s">
        <v>239</v>
      </c>
      <c r="AS1410" t="s">
        <v>8949</v>
      </c>
      <c r="AT1410" t="s">
        <v>230</v>
      </c>
      <c r="AV1410" t="s">
        <v>238</v>
      </c>
      <c r="AW1410" t="s">
        <v>861</v>
      </c>
      <c r="AX1410" t="s">
        <v>222</v>
      </c>
      <c r="BA1410" s="57">
        <v>46317.333333333336</v>
      </c>
      <c r="BB1410" t="s">
        <v>10546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:61">
      <c r="A1411">
        <v>1410</v>
      </c>
      <c r="B1411">
        <v>1002644447</v>
      </c>
      <c r="C1411">
        <v>3</v>
      </c>
      <c r="D1411" t="s">
        <v>59</v>
      </c>
      <c r="E1411">
        <v>4</v>
      </c>
      <c r="F1411" t="s">
        <v>223</v>
      </c>
      <c r="G1411" t="s">
        <v>2177</v>
      </c>
      <c r="H1411" t="s">
        <v>10541</v>
      </c>
      <c r="I1411" t="s">
        <v>212</v>
      </c>
      <c r="J1411" t="s">
        <v>213</v>
      </c>
      <c r="K1411" t="s">
        <v>149</v>
      </c>
      <c r="M1411" t="s">
        <v>1581</v>
      </c>
      <c r="N1411" t="s">
        <v>215</v>
      </c>
      <c r="O1411" s="57">
        <v>46315.343344907407</v>
      </c>
      <c r="P1411" s="57">
        <v>46316.541759259257</v>
      </c>
      <c r="Q1411">
        <v>69413369</v>
      </c>
      <c r="S1411">
        <v>146389103966</v>
      </c>
      <c r="T1411" t="s">
        <v>10547</v>
      </c>
      <c r="U1411" t="s">
        <v>10548</v>
      </c>
      <c r="Z1411">
        <v>109.139991197615</v>
      </c>
      <c r="AA1411">
        <v>-7.6202971343848898</v>
      </c>
      <c r="AB1411" t="s">
        <v>10549</v>
      </c>
      <c r="AC1411" t="s">
        <v>284</v>
      </c>
      <c r="AO1411" t="s">
        <v>10155</v>
      </c>
      <c r="AR1411" t="s">
        <v>6</v>
      </c>
      <c r="AS1411" t="s">
        <v>8949</v>
      </c>
      <c r="AT1411" t="s">
        <v>230</v>
      </c>
      <c r="AV1411" t="s">
        <v>1584</v>
      </c>
      <c r="AW1411" t="s">
        <v>3535</v>
      </c>
      <c r="AX1411" t="s">
        <v>222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:61">
      <c r="A1412">
        <v>1411</v>
      </c>
      <c r="B1412">
        <v>1002623766</v>
      </c>
      <c r="C1412">
        <v>3</v>
      </c>
      <c r="D1412" t="s">
        <v>59</v>
      </c>
      <c r="E1412">
        <v>4</v>
      </c>
      <c r="F1412" t="s">
        <v>223</v>
      </c>
      <c r="G1412" t="s">
        <v>312</v>
      </c>
      <c r="H1412" t="s">
        <v>313</v>
      </c>
      <c r="I1412" t="s">
        <v>212</v>
      </c>
      <c r="J1412" t="s">
        <v>213</v>
      </c>
      <c r="K1412" t="s">
        <v>149</v>
      </c>
      <c r="L1412" t="s">
        <v>214</v>
      </c>
      <c r="M1412" t="s">
        <v>1400</v>
      </c>
      <c r="N1412" t="s">
        <v>215</v>
      </c>
      <c r="O1412" s="57">
        <v>46301.426793981482</v>
      </c>
      <c r="P1412" s="57">
        <v>46303.478738425925</v>
      </c>
      <c r="Q1412">
        <v>69404778</v>
      </c>
      <c r="S1412">
        <v>146372103916</v>
      </c>
      <c r="T1412" t="s">
        <v>2206</v>
      </c>
      <c r="U1412" t="s">
        <v>3519</v>
      </c>
      <c r="V1412" t="s">
        <v>3520</v>
      </c>
      <c r="Z1412">
        <v>109.687924</v>
      </c>
      <c r="AA1412">
        <v>-7.4399139999999999</v>
      </c>
      <c r="AB1412" t="s">
        <v>3521</v>
      </c>
      <c r="AC1412" t="s">
        <v>235</v>
      </c>
      <c r="AL1412" t="s">
        <v>217</v>
      </c>
      <c r="AM1412" t="s">
        <v>3271</v>
      </c>
      <c r="AN1412" t="s">
        <v>6</v>
      </c>
      <c r="AO1412" s="57">
        <v>46183.433946759258</v>
      </c>
      <c r="AP1412" s="57">
        <v>46302.625</v>
      </c>
      <c r="AR1412" t="s">
        <v>14</v>
      </c>
      <c r="AS1412" t="s">
        <v>219</v>
      </c>
      <c r="AT1412" t="s">
        <v>230</v>
      </c>
      <c r="AV1412" t="s">
        <v>4681</v>
      </c>
      <c r="AW1412" t="s">
        <v>877</v>
      </c>
      <c r="AX1412" t="s">
        <v>222</v>
      </c>
      <c r="BA1412" s="57">
        <v>46302.625</v>
      </c>
      <c r="BB1412" t="s">
        <v>3271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:61">
      <c r="A1413">
        <v>1412</v>
      </c>
      <c r="B1413">
        <v>1002641436</v>
      </c>
      <c r="C1413">
        <v>3</v>
      </c>
      <c r="D1413" t="s">
        <v>59</v>
      </c>
      <c r="E1413">
        <v>4</v>
      </c>
      <c r="F1413" t="s">
        <v>223</v>
      </c>
      <c r="G1413" t="s">
        <v>312</v>
      </c>
      <c r="H1413" t="s">
        <v>313</v>
      </c>
      <c r="I1413" t="s">
        <v>212</v>
      </c>
      <c r="J1413" t="s">
        <v>213</v>
      </c>
      <c r="K1413" t="s">
        <v>149</v>
      </c>
      <c r="L1413" t="s">
        <v>214</v>
      </c>
      <c r="M1413" t="s">
        <v>1400</v>
      </c>
      <c r="N1413" t="s">
        <v>215</v>
      </c>
      <c r="O1413" s="57">
        <v>46312.595532407409</v>
      </c>
      <c r="P1413" s="57">
        <v>46314.434421296297</v>
      </c>
      <c r="Q1413">
        <v>69412084</v>
      </c>
      <c r="S1413">
        <v>146372103633</v>
      </c>
      <c r="T1413" t="s">
        <v>8956</v>
      </c>
      <c r="U1413" t="s">
        <v>8957</v>
      </c>
      <c r="V1413" t="s">
        <v>8958</v>
      </c>
      <c r="Z1413">
        <v>109.687912</v>
      </c>
      <c r="AA1413">
        <v>-7.3606319999999998</v>
      </c>
      <c r="AB1413" t="s">
        <v>8959</v>
      </c>
      <c r="AC1413" t="s">
        <v>235</v>
      </c>
      <c r="AL1413" t="s">
        <v>217</v>
      </c>
      <c r="AM1413" t="s">
        <v>8960</v>
      </c>
      <c r="AN1413" t="s">
        <v>6</v>
      </c>
      <c r="AO1413" t="s">
        <v>7966</v>
      </c>
      <c r="AP1413" s="57">
        <v>46313.458333333336</v>
      </c>
      <c r="AR1413" t="s">
        <v>14</v>
      </c>
      <c r="AS1413" t="s">
        <v>219</v>
      </c>
      <c r="AT1413" t="s">
        <v>230</v>
      </c>
      <c r="AV1413" t="s">
        <v>8961</v>
      </c>
      <c r="AW1413" t="s">
        <v>883</v>
      </c>
      <c r="AX1413" t="s">
        <v>222</v>
      </c>
      <c r="BA1413" s="57">
        <v>46313.458333333336</v>
      </c>
      <c r="BB1413" t="s">
        <v>8960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:61">
      <c r="A1414">
        <v>1413</v>
      </c>
      <c r="B1414">
        <v>1002616994</v>
      </c>
      <c r="C1414">
        <v>3</v>
      </c>
      <c r="D1414" t="s">
        <v>59</v>
      </c>
      <c r="E1414">
        <v>4</v>
      </c>
      <c r="F1414" t="s">
        <v>223</v>
      </c>
      <c r="G1414" t="s">
        <v>312</v>
      </c>
      <c r="H1414" t="s">
        <v>313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46296.380231481482</v>
      </c>
      <c r="P1414" s="57">
        <v>46302.510231481479</v>
      </c>
      <c r="Q1414">
        <v>69402039</v>
      </c>
      <c r="S1414">
        <v>146372102975</v>
      </c>
      <c r="T1414" t="s">
        <v>1238</v>
      </c>
      <c r="U1414" t="s">
        <v>1239</v>
      </c>
      <c r="V1414" t="s">
        <v>2918</v>
      </c>
      <c r="Z1414">
        <v>109.814038</v>
      </c>
      <c r="AA1414">
        <v>-7.2282590000000004</v>
      </c>
      <c r="AB1414" t="s">
        <v>1240</v>
      </c>
      <c r="AC1414" t="s">
        <v>283</v>
      </c>
      <c r="AL1414" t="s">
        <v>217</v>
      </c>
      <c r="AM1414" t="s">
        <v>2919</v>
      </c>
      <c r="AN1414" t="s">
        <v>6</v>
      </c>
      <c r="AO1414" s="57">
        <v>46032.392847222225</v>
      </c>
      <c r="AP1414" s="57">
        <v>46304.458333333336</v>
      </c>
      <c r="AR1414" t="s">
        <v>218</v>
      </c>
      <c r="AS1414" t="s">
        <v>219</v>
      </c>
      <c r="AT1414" t="s">
        <v>230</v>
      </c>
      <c r="AU1414">
        <v>20261007</v>
      </c>
      <c r="AV1414" t="s">
        <v>221</v>
      </c>
      <c r="AW1414" t="s">
        <v>859</v>
      </c>
      <c r="AX1414" t="s">
        <v>222</v>
      </c>
      <c r="BA1414" s="57">
        <v>46304.458333333336</v>
      </c>
      <c r="BB1414" t="s">
        <v>2919</v>
      </c>
      <c r="BC1414">
        <v>2026</v>
      </c>
      <c r="BD1414">
        <v>10</v>
      </c>
      <c r="BE1414">
        <v>7</v>
      </c>
      <c r="BF1414" s="6">
        <f t="shared" si="66"/>
        <v>46302</v>
      </c>
      <c r="BG1414">
        <f t="shared" si="67"/>
        <v>-2.4583333333357587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1002620594</v>
      </c>
      <c r="C1415">
        <v>3</v>
      </c>
      <c r="D1415" t="s">
        <v>59</v>
      </c>
      <c r="E1415">
        <v>4</v>
      </c>
      <c r="F1415" t="s">
        <v>223</v>
      </c>
      <c r="G1415" t="s">
        <v>312</v>
      </c>
      <c r="H1415" t="s">
        <v>313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46297.737199074072</v>
      </c>
      <c r="P1415" s="57">
        <v>46298.520266203705</v>
      </c>
      <c r="Q1415">
        <v>69403360</v>
      </c>
      <c r="S1415">
        <v>146372103614</v>
      </c>
      <c r="T1415" t="s">
        <v>2201</v>
      </c>
      <c r="U1415" t="s">
        <v>2202</v>
      </c>
      <c r="V1415" t="s">
        <v>2203</v>
      </c>
      <c r="Z1415">
        <v>109.69005300000001</v>
      </c>
      <c r="AA1415">
        <v>-7.3946990000000001</v>
      </c>
      <c r="AB1415" t="s">
        <v>2204</v>
      </c>
      <c r="AC1415" t="s">
        <v>235</v>
      </c>
      <c r="AL1415" t="s">
        <v>217</v>
      </c>
      <c r="AM1415" t="s">
        <v>2205</v>
      </c>
      <c r="AN1415" t="s">
        <v>6</v>
      </c>
      <c r="AO1415" s="57">
        <v>46063.746817129628</v>
      </c>
      <c r="AP1415" s="57">
        <v>46299.333333333336</v>
      </c>
      <c r="AR1415" t="s">
        <v>218</v>
      </c>
      <c r="AS1415" t="s">
        <v>219</v>
      </c>
      <c r="AT1415" t="s">
        <v>230</v>
      </c>
      <c r="AU1415">
        <v>20261003</v>
      </c>
      <c r="AV1415" t="s">
        <v>221</v>
      </c>
      <c r="AW1415" t="s">
        <v>876</v>
      </c>
      <c r="AX1415" t="s">
        <v>222</v>
      </c>
      <c r="BA1415" s="57">
        <v>46299.333333333336</v>
      </c>
      <c r="BB1415" t="s">
        <v>2205</v>
      </c>
      <c r="BC1415">
        <v>2026</v>
      </c>
      <c r="BD1415">
        <v>10</v>
      </c>
      <c r="BE1415">
        <v>3</v>
      </c>
      <c r="BF1415" s="6">
        <f t="shared" si="66"/>
        <v>46298</v>
      </c>
      <c r="BG1415">
        <f t="shared" si="67"/>
        <v>-1.3333333333357587</v>
      </c>
      <c r="BH1415" t="str">
        <f t="shared" si="68"/>
        <v>COMPLY</v>
      </c>
      <c r="BI1415" t="e">
        <f>VLOOKUP(H1415,Sheet2!$A$1:$B$270,2,FALSE)</f>
        <v>#N/A</v>
      </c>
    </row>
    <row r="1416" spans="1:61">
      <c r="A1416">
        <v>1415</v>
      </c>
      <c r="B1416">
        <v>1002619769</v>
      </c>
      <c r="C1416">
        <v>3</v>
      </c>
      <c r="D1416" t="s">
        <v>59</v>
      </c>
      <c r="E1416">
        <v>4</v>
      </c>
      <c r="F1416" t="s">
        <v>223</v>
      </c>
      <c r="G1416" t="s">
        <v>312</v>
      </c>
      <c r="H1416" t="s">
        <v>313</v>
      </c>
      <c r="I1416" t="s">
        <v>212</v>
      </c>
      <c r="J1416" t="s">
        <v>213</v>
      </c>
      <c r="K1416" t="s">
        <v>149</v>
      </c>
      <c r="L1416" t="s">
        <v>214</v>
      </c>
      <c r="M1416" t="s">
        <v>76</v>
      </c>
      <c r="N1416" t="s">
        <v>215</v>
      </c>
      <c r="O1416" s="57">
        <v>46297.55741898148</v>
      </c>
      <c r="P1416" s="57">
        <v>46300.510891203703</v>
      </c>
      <c r="Q1416">
        <v>69403086</v>
      </c>
      <c r="S1416">
        <v>146372103472</v>
      </c>
      <c r="T1416" t="s">
        <v>2196</v>
      </c>
      <c r="U1416" t="s">
        <v>2197</v>
      </c>
      <c r="V1416" t="s">
        <v>2198</v>
      </c>
      <c r="Z1416">
        <v>109.826308</v>
      </c>
      <c r="AA1416">
        <v>-7.2068159999999999</v>
      </c>
      <c r="AB1416" t="s">
        <v>2199</v>
      </c>
      <c r="AC1416" t="s">
        <v>235</v>
      </c>
      <c r="AL1416" t="s">
        <v>217</v>
      </c>
      <c r="AM1416" t="s">
        <v>2200</v>
      </c>
      <c r="AN1416" t="s">
        <v>6</v>
      </c>
      <c r="AO1416" s="57">
        <v>46063.559317129628</v>
      </c>
      <c r="AP1416" s="57">
        <v>46299.333333333336</v>
      </c>
      <c r="AR1416" t="s">
        <v>218</v>
      </c>
      <c r="AS1416" t="s">
        <v>219</v>
      </c>
      <c r="AT1416" t="s">
        <v>230</v>
      </c>
      <c r="AU1416">
        <v>20261005</v>
      </c>
      <c r="AV1416" t="s">
        <v>221</v>
      </c>
      <c r="AW1416" t="s">
        <v>879</v>
      </c>
      <c r="AX1416" t="s">
        <v>222</v>
      </c>
      <c r="BA1416" s="57">
        <v>46299.333333333336</v>
      </c>
      <c r="BB1416" t="s">
        <v>2200</v>
      </c>
      <c r="BC1416">
        <v>2026</v>
      </c>
      <c r="BD1416">
        <v>10</v>
      </c>
      <c r="BE1416">
        <v>5</v>
      </c>
      <c r="BF1416" s="6">
        <f t="shared" si="66"/>
        <v>46300</v>
      </c>
      <c r="BG1416">
        <f t="shared" si="67"/>
        <v>0.66666666666424135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1002623871</v>
      </c>
      <c r="C1417">
        <v>3</v>
      </c>
      <c r="D1417" t="s">
        <v>59</v>
      </c>
      <c r="E1417">
        <v>4</v>
      </c>
      <c r="F1417" t="s">
        <v>223</v>
      </c>
      <c r="G1417" t="s">
        <v>312</v>
      </c>
      <c r="H1417" t="s">
        <v>313</v>
      </c>
      <c r="I1417" t="s">
        <v>212</v>
      </c>
      <c r="J1417" t="s">
        <v>213</v>
      </c>
      <c r="K1417" t="s">
        <v>149</v>
      </c>
      <c r="L1417" t="s">
        <v>214</v>
      </c>
      <c r="M1417" t="s">
        <v>76</v>
      </c>
      <c r="N1417" t="s">
        <v>215</v>
      </c>
      <c r="O1417" s="57">
        <v>46301.444907407407</v>
      </c>
      <c r="P1417" s="57">
        <v>46302.52449074074</v>
      </c>
      <c r="Q1417">
        <v>69404850</v>
      </c>
      <c r="S1417">
        <v>146372104064</v>
      </c>
      <c r="T1417" t="s">
        <v>3514</v>
      </c>
      <c r="U1417" t="s">
        <v>3515</v>
      </c>
      <c r="V1417" t="s">
        <v>3516</v>
      </c>
      <c r="Z1417">
        <v>109.695538744036</v>
      </c>
      <c r="AA1417">
        <v>-7.3971299326979301</v>
      </c>
      <c r="AB1417" t="s">
        <v>3517</v>
      </c>
      <c r="AC1417" t="s">
        <v>235</v>
      </c>
      <c r="AL1417" t="s">
        <v>217</v>
      </c>
      <c r="AM1417" t="s">
        <v>3518</v>
      </c>
      <c r="AN1417" t="s">
        <v>6</v>
      </c>
      <c r="AO1417" s="57">
        <v>46183.454942129632</v>
      </c>
      <c r="AP1417" s="57">
        <v>46303.333333333336</v>
      </c>
      <c r="AR1417" t="s">
        <v>218</v>
      </c>
      <c r="AS1417" t="s">
        <v>219</v>
      </c>
      <c r="AT1417" t="s">
        <v>230</v>
      </c>
      <c r="AU1417">
        <v>20261007</v>
      </c>
      <c r="AV1417" t="s">
        <v>221</v>
      </c>
      <c r="AW1417" t="s">
        <v>881</v>
      </c>
      <c r="AX1417" t="s">
        <v>222</v>
      </c>
      <c r="BA1417" s="57">
        <v>46303.333333333336</v>
      </c>
      <c r="BB1417" t="s">
        <v>3518</v>
      </c>
      <c r="BC1417">
        <v>2026</v>
      </c>
      <c r="BD1417">
        <v>10</v>
      </c>
      <c r="BE1417">
        <v>7</v>
      </c>
      <c r="BF1417" s="6">
        <f t="shared" si="66"/>
        <v>46302</v>
      </c>
      <c r="BG1417">
        <f t="shared" si="67"/>
        <v>-1.3333333333357587</v>
      </c>
      <c r="BH1417" t="str">
        <f t="shared" si="68"/>
        <v>COMPLY</v>
      </c>
      <c r="BI1417" t="e">
        <f>VLOOKUP(H1417,Sheet2!$A$1:$B$270,2,FALSE)</f>
        <v>#N/A</v>
      </c>
    </row>
    <row r="1418" spans="1:61">
      <c r="A1418">
        <v>1417</v>
      </c>
      <c r="B1418">
        <v>1002627512</v>
      </c>
      <c r="C1418">
        <v>3</v>
      </c>
      <c r="D1418" t="s">
        <v>59</v>
      </c>
      <c r="E1418">
        <v>4</v>
      </c>
      <c r="F1418" t="s">
        <v>223</v>
      </c>
      <c r="G1418" t="s">
        <v>312</v>
      </c>
      <c r="H1418" t="s">
        <v>313</v>
      </c>
      <c r="I1418" t="s">
        <v>212</v>
      </c>
      <c r="J1418" t="s">
        <v>213</v>
      </c>
      <c r="K1418" t="s">
        <v>149</v>
      </c>
      <c r="M1418" t="s">
        <v>76</v>
      </c>
      <c r="N1418" t="s">
        <v>215</v>
      </c>
      <c r="O1418" s="57">
        <v>46303.478738425925</v>
      </c>
      <c r="P1418" s="57">
        <v>46303.521099537036</v>
      </c>
      <c r="Q1418">
        <v>69404778</v>
      </c>
      <c r="S1418">
        <v>146372102005</v>
      </c>
      <c r="T1418" t="s">
        <v>2206</v>
      </c>
      <c r="U1418" t="s">
        <v>4682</v>
      </c>
      <c r="V1418" t="s">
        <v>4683</v>
      </c>
      <c r="Z1418">
        <v>109.688231</v>
      </c>
      <c r="AA1418">
        <v>-7.4385940000000002</v>
      </c>
      <c r="AB1418" t="s">
        <v>3521</v>
      </c>
      <c r="AC1418" t="s">
        <v>283</v>
      </c>
      <c r="AL1418" t="s">
        <v>217</v>
      </c>
      <c r="AM1418" t="s">
        <v>4684</v>
      </c>
      <c r="AN1418" t="s">
        <v>6</v>
      </c>
      <c r="AO1418" s="57">
        <v>46244.486527777779</v>
      </c>
      <c r="AR1418" t="s">
        <v>218</v>
      </c>
      <c r="AS1418" t="s">
        <v>219</v>
      </c>
      <c r="AT1418" t="s">
        <v>230</v>
      </c>
      <c r="AU1418">
        <v>20261008</v>
      </c>
      <c r="AV1418" t="s">
        <v>221</v>
      </c>
      <c r="AW1418" t="s">
        <v>539</v>
      </c>
      <c r="AX1418" t="s">
        <v>222</v>
      </c>
      <c r="BA1418" s="57">
        <v>46303.291666666664</v>
      </c>
      <c r="BB1418" t="s">
        <v>4684</v>
      </c>
      <c r="BC1418">
        <v>2026</v>
      </c>
      <c r="BD1418">
        <v>10</v>
      </c>
      <c r="BE1418">
        <v>8</v>
      </c>
      <c r="BF1418" s="6">
        <f t="shared" si="66"/>
        <v>46303</v>
      </c>
      <c r="BG1418">
        <f t="shared" si="67"/>
        <v>-0.29166666666424135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1002628573</v>
      </c>
      <c r="C1419">
        <v>3</v>
      </c>
      <c r="D1419" t="s">
        <v>59</v>
      </c>
      <c r="E1419">
        <v>4</v>
      </c>
      <c r="F1419" t="s">
        <v>223</v>
      </c>
      <c r="G1419" t="s">
        <v>312</v>
      </c>
      <c r="H1419" t="s">
        <v>313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46303.753182870372</v>
      </c>
      <c r="P1419" s="57">
        <v>46304.474363425928</v>
      </c>
      <c r="Q1419">
        <v>69406861</v>
      </c>
      <c r="S1419">
        <v>146372102326</v>
      </c>
      <c r="T1419" t="s">
        <v>4685</v>
      </c>
      <c r="U1419" t="s">
        <v>4686</v>
      </c>
      <c r="V1419" t="s">
        <v>4687</v>
      </c>
      <c r="Z1419">
        <v>109.698154</v>
      </c>
      <c r="AA1419">
        <v>-7.3953740000000003</v>
      </c>
      <c r="AB1419" t="s">
        <v>4688</v>
      </c>
      <c r="AC1419" t="s">
        <v>235</v>
      </c>
      <c r="AL1419" t="s">
        <v>217</v>
      </c>
      <c r="AM1419" t="s">
        <v>4689</v>
      </c>
      <c r="AN1419" t="s">
        <v>6</v>
      </c>
      <c r="AO1419" s="57">
        <v>46244.75712962963</v>
      </c>
      <c r="AP1419" s="57">
        <v>46306.625</v>
      </c>
      <c r="AR1419" t="s">
        <v>218</v>
      </c>
      <c r="AS1419" t="s">
        <v>219</v>
      </c>
      <c r="AT1419" t="s">
        <v>230</v>
      </c>
      <c r="AU1419">
        <v>20261009</v>
      </c>
      <c r="AV1419" t="s">
        <v>221</v>
      </c>
      <c r="AW1419" t="s">
        <v>2231</v>
      </c>
      <c r="AX1419" t="s">
        <v>222</v>
      </c>
      <c r="BA1419" s="57">
        <v>46306.625</v>
      </c>
      <c r="BB1419" t="s">
        <v>4689</v>
      </c>
      <c r="BC1419">
        <v>2026</v>
      </c>
      <c r="BD1419">
        <v>10</v>
      </c>
      <c r="BE1419">
        <v>9</v>
      </c>
      <c r="BF1419" s="6">
        <f t="shared" si="66"/>
        <v>46304</v>
      </c>
      <c r="BG1419">
        <f t="shared" si="67"/>
        <v>-2.625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1002629506</v>
      </c>
      <c r="C1420">
        <v>3</v>
      </c>
      <c r="D1420" t="s">
        <v>59</v>
      </c>
      <c r="E1420">
        <v>4</v>
      </c>
      <c r="F1420" t="s">
        <v>223</v>
      </c>
      <c r="G1420" t="s">
        <v>312</v>
      </c>
      <c r="H1420" t="s">
        <v>313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46304.486516203702</v>
      </c>
      <c r="P1420" s="57">
        <v>46304.79587962963</v>
      </c>
      <c r="Q1420">
        <v>69407258</v>
      </c>
      <c r="S1420">
        <v>146372102306</v>
      </c>
      <c r="T1420" t="s">
        <v>5504</v>
      </c>
      <c r="U1420" t="s">
        <v>5505</v>
      </c>
      <c r="V1420" t="s">
        <v>5506</v>
      </c>
      <c r="Z1420">
        <v>109.696607</v>
      </c>
      <c r="AA1420">
        <v>-7.3981940000000002</v>
      </c>
      <c r="AB1420" t="s">
        <v>5507</v>
      </c>
      <c r="AC1420" t="s">
        <v>235</v>
      </c>
      <c r="AL1420" t="s">
        <v>217</v>
      </c>
      <c r="AM1420" t="s">
        <v>5508</v>
      </c>
      <c r="AN1420" t="s">
        <v>6</v>
      </c>
      <c r="AO1420" s="57">
        <v>46275.496678240743</v>
      </c>
      <c r="AP1420" s="57">
        <v>46308.625</v>
      </c>
      <c r="AR1420" t="s">
        <v>218</v>
      </c>
      <c r="AS1420" t="s">
        <v>219</v>
      </c>
      <c r="AT1420" t="s">
        <v>230</v>
      </c>
      <c r="AU1420">
        <v>20261009</v>
      </c>
      <c r="AV1420" t="s">
        <v>221</v>
      </c>
      <c r="AW1420" t="s">
        <v>875</v>
      </c>
      <c r="AX1420" t="s">
        <v>222</v>
      </c>
      <c r="BA1420" s="57">
        <v>46308.625</v>
      </c>
      <c r="BB1420" t="s">
        <v>5508</v>
      </c>
      <c r="BC1420">
        <v>2026</v>
      </c>
      <c r="BD1420">
        <v>10</v>
      </c>
      <c r="BE1420">
        <v>9</v>
      </c>
      <c r="BF1420" s="6">
        <f t="shared" si="66"/>
        <v>46304</v>
      </c>
      <c r="BG1420">
        <f t="shared" si="67"/>
        <v>-4.625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1002631122</v>
      </c>
      <c r="C1421">
        <v>3</v>
      </c>
      <c r="D1421" t="s">
        <v>59</v>
      </c>
      <c r="E1421">
        <v>4</v>
      </c>
      <c r="F1421" t="s">
        <v>223</v>
      </c>
      <c r="G1421" t="s">
        <v>312</v>
      </c>
      <c r="H1421" t="s">
        <v>313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46305.69971064815</v>
      </c>
      <c r="P1421" s="57">
        <v>46307.529942129629</v>
      </c>
      <c r="Q1421">
        <v>69408014</v>
      </c>
      <c r="S1421">
        <v>146372102656</v>
      </c>
      <c r="T1421" t="s">
        <v>5509</v>
      </c>
      <c r="U1421" t="s">
        <v>5510</v>
      </c>
      <c r="V1421" t="s">
        <v>5511</v>
      </c>
      <c r="Z1421">
        <v>109.696607</v>
      </c>
      <c r="AA1421">
        <v>-7.3981940000000002</v>
      </c>
      <c r="AB1421" t="s">
        <v>5512</v>
      </c>
      <c r="AC1421" t="s">
        <v>235</v>
      </c>
      <c r="AL1421" t="s">
        <v>217</v>
      </c>
      <c r="AM1421" t="s">
        <v>5513</v>
      </c>
      <c r="AN1421" t="s">
        <v>6</v>
      </c>
      <c r="AO1421" s="57">
        <v>46305.725659722222</v>
      </c>
      <c r="AP1421" s="57">
        <v>46307.458333333336</v>
      </c>
      <c r="AR1421" t="s">
        <v>218</v>
      </c>
      <c r="AS1421" t="s">
        <v>219</v>
      </c>
      <c r="AT1421" t="s">
        <v>230</v>
      </c>
      <c r="AU1421">
        <v>20261012</v>
      </c>
      <c r="AV1421" t="s">
        <v>221</v>
      </c>
      <c r="AW1421" t="s">
        <v>875</v>
      </c>
      <c r="AX1421" t="s">
        <v>222</v>
      </c>
      <c r="BA1421" s="57">
        <v>46307.458333333336</v>
      </c>
      <c r="BB1421" t="s">
        <v>5513</v>
      </c>
      <c r="BC1421">
        <v>2026</v>
      </c>
      <c r="BD1421">
        <v>10</v>
      </c>
      <c r="BE1421">
        <v>12</v>
      </c>
      <c r="BF1421" s="6">
        <f t="shared" si="66"/>
        <v>46307</v>
      </c>
      <c r="BG1421">
        <f t="shared" si="67"/>
        <v>-0.45833333333575865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1002631559</v>
      </c>
      <c r="C1422">
        <v>3</v>
      </c>
      <c r="D1422" t="s">
        <v>59</v>
      </c>
      <c r="E1422">
        <v>4</v>
      </c>
      <c r="F1422" t="s">
        <v>223</v>
      </c>
      <c r="G1422" t="s">
        <v>312</v>
      </c>
      <c r="H1422" t="s">
        <v>313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46306.522696759261</v>
      </c>
      <c r="P1422" s="57">
        <v>46308.621053240742</v>
      </c>
      <c r="Q1422">
        <v>69408178</v>
      </c>
      <c r="S1422">
        <v>146372102492</v>
      </c>
      <c r="T1422" t="s">
        <v>5514</v>
      </c>
      <c r="U1422" t="s">
        <v>5515</v>
      </c>
      <c r="V1422" t="s">
        <v>5516</v>
      </c>
      <c r="Z1422">
        <v>109.64116</v>
      </c>
      <c r="AA1422">
        <v>-7.3649570000000004</v>
      </c>
      <c r="AB1422" t="s">
        <v>5517</v>
      </c>
      <c r="AC1422" t="s">
        <v>235</v>
      </c>
      <c r="AL1422" t="s">
        <v>217</v>
      </c>
      <c r="AM1422" t="s">
        <v>5518</v>
      </c>
      <c r="AN1422" t="s">
        <v>6</v>
      </c>
      <c r="AO1422" s="57">
        <v>46336.527997685182</v>
      </c>
      <c r="AP1422" s="57">
        <v>46308.333333333336</v>
      </c>
      <c r="AR1422" t="s">
        <v>218</v>
      </c>
      <c r="AS1422" t="s">
        <v>219</v>
      </c>
      <c r="AT1422" t="s">
        <v>230</v>
      </c>
      <c r="AU1422">
        <v>20261013</v>
      </c>
      <c r="AV1422" t="s">
        <v>221</v>
      </c>
      <c r="AW1422" t="s">
        <v>880</v>
      </c>
      <c r="AX1422" t="s">
        <v>222</v>
      </c>
      <c r="BA1422" s="57">
        <v>46308.333333333336</v>
      </c>
      <c r="BB1422" t="s">
        <v>5518</v>
      </c>
      <c r="BC1422">
        <v>2026</v>
      </c>
      <c r="BD1422">
        <v>10</v>
      </c>
      <c r="BE1422">
        <v>13</v>
      </c>
      <c r="BF1422" s="6">
        <f t="shared" si="66"/>
        <v>46308</v>
      </c>
      <c r="BG1422">
        <f t="shared" si="67"/>
        <v>-0.33333333333575865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1002633345</v>
      </c>
      <c r="C1423">
        <v>3</v>
      </c>
      <c r="D1423" t="s">
        <v>59</v>
      </c>
      <c r="E1423">
        <v>4</v>
      </c>
      <c r="F1423" t="s">
        <v>223</v>
      </c>
      <c r="G1423" t="s">
        <v>312</v>
      </c>
      <c r="H1423" t="s">
        <v>313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46307.636516203704</v>
      </c>
      <c r="P1423" s="57">
        <v>46308.594942129632</v>
      </c>
      <c r="Q1423">
        <v>69408804</v>
      </c>
      <c r="S1423">
        <v>146372102830</v>
      </c>
      <c r="T1423" t="s">
        <v>6302</v>
      </c>
      <c r="U1423" t="s">
        <v>6303</v>
      </c>
      <c r="V1423" t="s">
        <v>6304</v>
      </c>
      <c r="Z1423">
        <v>109.828353524208</v>
      </c>
      <c r="AA1423">
        <v>-7.2069386107203002</v>
      </c>
      <c r="AB1423" t="s">
        <v>6305</v>
      </c>
      <c r="AC1423" t="s">
        <v>235</v>
      </c>
      <c r="AL1423" t="s">
        <v>217</v>
      </c>
      <c r="AM1423" t="s">
        <v>6306</v>
      </c>
      <c r="AN1423" t="s">
        <v>6</v>
      </c>
      <c r="AO1423" s="57">
        <v>46366.642951388887</v>
      </c>
      <c r="AP1423" s="57">
        <v>46311.333333333336</v>
      </c>
      <c r="AR1423" t="s">
        <v>218</v>
      </c>
      <c r="AS1423" t="s">
        <v>219</v>
      </c>
      <c r="AT1423" t="s">
        <v>230</v>
      </c>
      <c r="AU1423">
        <v>20261013</v>
      </c>
      <c r="AV1423" t="s">
        <v>221</v>
      </c>
      <c r="AW1423" t="s">
        <v>2231</v>
      </c>
      <c r="AX1423" t="s">
        <v>222</v>
      </c>
      <c r="BA1423" s="57">
        <v>46311.333333333336</v>
      </c>
      <c r="BB1423" t="s">
        <v>6306</v>
      </c>
      <c r="BC1423">
        <v>2026</v>
      </c>
      <c r="BD1423">
        <v>10</v>
      </c>
      <c r="BE1423">
        <v>13</v>
      </c>
      <c r="BF1423" s="6">
        <f t="shared" si="66"/>
        <v>46308</v>
      </c>
      <c r="BG1423">
        <f t="shared" si="67"/>
        <v>-3.3333333333357587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1002634943</v>
      </c>
      <c r="C1424">
        <v>3</v>
      </c>
      <c r="D1424" t="s">
        <v>59</v>
      </c>
      <c r="E1424">
        <v>4</v>
      </c>
      <c r="F1424" t="s">
        <v>223</v>
      </c>
      <c r="G1424" t="s">
        <v>312</v>
      </c>
      <c r="H1424" t="s">
        <v>313</v>
      </c>
      <c r="I1424" t="s">
        <v>212</v>
      </c>
      <c r="J1424" t="s">
        <v>213</v>
      </c>
      <c r="K1424" t="s">
        <v>149</v>
      </c>
      <c r="L1424" t="s">
        <v>214</v>
      </c>
      <c r="M1424" t="s">
        <v>76</v>
      </c>
      <c r="N1424" t="s">
        <v>215</v>
      </c>
      <c r="O1424" s="57">
        <v>46308.548333333332</v>
      </c>
      <c r="P1424" s="57">
        <v>46309.474409722221</v>
      </c>
      <c r="Q1424">
        <v>69409386</v>
      </c>
      <c r="S1424">
        <v>146372103175</v>
      </c>
      <c r="T1424" t="s">
        <v>6311</v>
      </c>
      <c r="U1424" t="s">
        <v>6760</v>
      </c>
      <c r="V1424" t="s">
        <v>6312</v>
      </c>
      <c r="Z1424">
        <v>109.701066</v>
      </c>
      <c r="AA1424">
        <v>-7.3966969999999996</v>
      </c>
      <c r="AB1424" t="s">
        <v>6313</v>
      </c>
      <c r="AC1424" t="s">
        <v>235</v>
      </c>
      <c r="AL1424" t="s">
        <v>217</v>
      </c>
      <c r="AM1424" t="s">
        <v>6314</v>
      </c>
      <c r="AN1424" t="s">
        <v>6</v>
      </c>
      <c r="AO1424" t="s">
        <v>5854</v>
      </c>
      <c r="AP1424" s="57">
        <v>46311.625</v>
      </c>
      <c r="AR1424" t="s">
        <v>218</v>
      </c>
      <c r="AS1424" t="s">
        <v>219</v>
      </c>
      <c r="AT1424" t="s">
        <v>230</v>
      </c>
      <c r="AU1424">
        <v>20261014</v>
      </c>
      <c r="AV1424" t="s">
        <v>221</v>
      </c>
      <c r="AW1424" t="s">
        <v>877</v>
      </c>
      <c r="AX1424" t="s">
        <v>222</v>
      </c>
      <c r="BA1424" s="57">
        <v>46311.625</v>
      </c>
      <c r="BB1424" t="s">
        <v>6314</v>
      </c>
      <c r="BC1424">
        <v>2026</v>
      </c>
      <c r="BD1424">
        <v>10</v>
      </c>
      <c r="BE1424">
        <v>14</v>
      </c>
      <c r="BF1424" s="6">
        <f t="shared" si="66"/>
        <v>46309</v>
      </c>
      <c r="BG1424">
        <f t="shared" si="67"/>
        <v>-2.625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1002637085</v>
      </c>
      <c r="C1425">
        <v>3</v>
      </c>
      <c r="D1425" t="s">
        <v>59</v>
      </c>
      <c r="E1425">
        <v>4</v>
      </c>
      <c r="F1425" t="s">
        <v>223</v>
      </c>
      <c r="G1425" t="s">
        <v>312</v>
      </c>
      <c r="H1425" t="s">
        <v>313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46309.630266203705</v>
      </c>
      <c r="P1425" s="57">
        <v>46311.63989583333</v>
      </c>
      <c r="Q1425">
        <v>69410266</v>
      </c>
      <c r="S1425">
        <v>146372102962</v>
      </c>
      <c r="T1425" t="s">
        <v>7180</v>
      </c>
      <c r="U1425" t="s">
        <v>7181</v>
      </c>
      <c r="V1425" t="s">
        <v>7182</v>
      </c>
      <c r="Z1425">
        <v>109.72637899999999</v>
      </c>
      <c r="AA1425">
        <v>-7.3920979999999998</v>
      </c>
      <c r="AB1425" t="s">
        <v>7183</v>
      </c>
      <c r="AC1425" t="s">
        <v>235</v>
      </c>
      <c r="AL1425" t="s">
        <v>217</v>
      </c>
      <c r="AM1425" t="s">
        <v>7184</v>
      </c>
      <c r="AN1425" t="s">
        <v>6</v>
      </c>
      <c r="AO1425" t="s">
        <v>7074</v>
      </c>
      <c r="AP1425" s="57">
        <v>46313.458333333336</v>
      </c>
      <c r="AR1425" t="s">
        <v>218</v>
      </c>
      <c r="AS1425" t="s">
        <v>219</v>
      </c>
      <c r="AT1425" t="s">
        <v>230</v>
      </c>
      <c r="AU1425">
        <v>20261016</v>
      </c>
      <c r="AV1425" t="s">
        <v>221</v>
      </c>
      <c r="AW1425" t="s">
        <v>877</v>
      </c>
      <c r="AX1425" t="s">
        <v>222</v>
      </c>
      <c r="BA1425" s="57">
        <v>46313.458333333336</v>
      </c>
      <c r="BB1425" t="s">
        <v>7184</v>
      </c>
      <c r="BC1425">
        <v>2026</v>
      </c>
      <c r="BD1425">
        <v>10</v>
      </c>
      <c r="BE1425">
        <v>16</v>
      </c>
      <c r="BF1425" s="6">
        <f t="shared" si="66"/>
        <v>46311</v>
      </c>
      <c r="BG1425">
        <f t="shared" si="67"/>
        <v>-2.4583333333357587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1002638316</v>
      </c>
      <c r="C1426">
        <v>3</v>
      </c>
      <c r="D1426" t="s">
        <v>59</v>
      </c>
      <c r="E1426">
        <v>4</v>
      </c>
      <c r="F1426" t="s">
        <v>223</v>
      </c>
      <c r="G1426" t="s">
        <v>312</v>
      </c>
      <c r="H1426" t="s">
        <v>313</v>
      </c>
      <c r="I1426" t="s">
        <v>212</v>
      </c>
      <c r="J1426" t="s">
        <v>213</v>
      </c>
      <c r="K1426" t="s">
        <v>149</v>
      </c>
      <c r="L1426" t="s">
        <v>214</v>
      </c>
      <c r="M1426" t="s">
        <v>76</v>
      </c>
      <c r="N1426" t="s">
        <v>215</v>
      </c>
      <c r="O1426" s="57">
        <v>46310.503194444442</v>
      </c>
      <c r="P1426" s="57">
        <v>46312.621261574073</v>
      </c>
      <c r="Q1426">
        <v>69410749</v>
      </c>
      <c r="S1426">
        <v>146372103181</v>
      </c>
      <c r="T1426" t="s">
        <v>7804</v>
      </c>
      <c r="U1426" t="s">
        <v>7805</v>
      </c>
      <c r="V1426" t="s">
        <v>7806</v>
      </c>
      <c r="Z1426">
        <v>109.71163900000001</v>
      </c>
      <c r="AA1426">
        <v>-7.3944450000000002</v>
      </c>
      <c r="AB1426" t="s">
        <v>7807</v>
      </c>
      <c r="AC1426" t="s">
        <v>235</v>
      </c>
      <c r="AL1426" t="s">
        <v>217</v>
      </c>
      <c r="AM1426" t="s">
        <v>7808</v>
      </c>
      <c r="AN1426" t="s">
        <v>6</v>
      </c>
      <c r="AO1426" t="s">
        <v>7404</v>
      </c>
      <c r="AP1426" s="57">
        <v>46313.625</v>
      </c>
      <c r="AR1426" t="s">
        <v>218</v>
      </c>
      <c r="AS1426" t="s">
        <v>219</v>
      </c>
      <c r="AT1426" t="s">
        <v>230</v>
      </c>
      <c r="AU1426">
        <v>20261017</v>
      </c>
      <c r="AV1426" t="s">
        <v>221</v>
      </c>
      <c r="AW1426" t="s">
        <v>881</v>
      </c>
      <c r="AX1426" t="s">
        <v>222</v>
      </c>
      <c r="BA1426" s="57">
        <v>46313.625</v>
      </c>
      <c r="BB1426" t="s">
        <v>7808</v>
      </c>
      <c r="BC1426">
        <v>2026</v>
      </c>
      <c r="BD1426">
        <v>10</v>
      </c>
      <c r="BE1426">
        <v>17</v>
      </c>
      <c r="BF1426" s="6">
        <f t="shared" si="66"/>
        <v>46312</v>
      </c>
      <c r="BG1426">
        <f t="shared" si="67"/>
        <v>-1.625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1002640005</v>
      </c>
      <c r="C1427">
        <v>3</v>
      </c>
      <c r="D1427" t="s">
        <v>59</v>
      </c>
      <c r="E1427">
        <v>4</v>
      </c>
      <c r="F1427" t="s">
        <v>223</v>
      </c>
      <c r="G1427" t="s">
        <v>312</v>
      </c>
      <c r="H1427" t="s">
        <v>313</v>
      </c>
      <c r="I1427" t="s">
        <v>212</v>
      </c>
      <c r="J1427" t="s">
        <v>213</v>
      </c>
      <c r="K1427" t="s">
        <v>149</v>
      </c>
      <c r="L1427" t="s">
        <v>214</v>
      </c>
      <c r="M1427" t="s">
        <v>76</v>
      </c>
      <c r="N1427" t="s">
        <v>215</v>
      </c>
      <c r="O1427" s="57">
        <v>46311.509444444448</v>
      </c>
      <c r="P1427" s="57">
        <v>46313.607152777775</v>
      </c>
      <c r="Q1427">
        <v>69411427</v>
      </c>
      <c r="S1427">
        <v>146372103481</v>
      </c>
      <c r="T1427" t="s">
        <v>8950</v>
      </c>
      <c r="U1427" t="s">
        <v>8951</v>
      </c>
      <c r="V1427" t="s">
        <v>8952</v>
      </c>
      <c r="Z1427">
        <v>109.58638000000001</v>
      </c>
      <c r="AA1427">
        <v>-7.4632560000000003</v>
      </c>
      <c r="AB1427" t="s">
        <v>8953</v>
      </c>
      <c r="AC1427" t="s">
        <v>235</v>
      </c>
      <c r="AL1427" t="s">
        <v>217</v>
      </c>
      <c r="AM1427" t="s">
        <v>8954</v>
      </c>
      <c r="AN1427" t="s">
        <v>6</v>
      </c>
      <c r="AO1427" t="s">
        <v>8955</v>
      </c>
      <c r="AP1427" s="57">
        <v>46314.625</v>
      </c>
      <c r="AR1427" t="s">
        <v>218</v>
      </c>
      <c r="AS1427" t="s">
        <v>219</v>
      </c>
      <c r="AT1427" t="s">
        <v>230</v>
      </c>
      <c r="AU1427">
        <v>20261018</v>
      </c>
      <c r="AV1427" t="s">
        <v>221</v>
      </c>
      <c r="AW1427" t="s">
        <v>923</v>
      </c>
      <c r="AX1427" t="s">
        <v>222</v>
      </c>
      <c r="BA1427" s="57">
        <v>46314.625</v>
      </c>
      <c r="BB1427" t="s">
        <v>8954</v>
      </c>
      <c r="BC1427">
        <v>2026</v>
      </c>
      <c r="BD1427">
        <v>10</v>
      </c>
      <c r="BE1427">
        <v>18</v>
      </c>
      <c r="BF1427" s="6">
        <f t="shared" si="66"/>
        <v>46313</v>
      </c>
      <c r="BG1427">
        <f t="shared" si="67"/>
        <v>-1.625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1002643467</v>
      </c>
      <c r="C1428">
        <v>3</v>
      </c>
      <c r="D1428" t="s">
        <v>59</v>
      </c>
      <c r="E1428">
        <v>4</v>
      </c>
      <c r="F1428" t="s">
        <v>223</v>
      </c>
      <c r="G1428" t="s">
        <v>312</v>
      </c>
      <c r="H1428" t="s">
        <v>313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46314.60601851852</v>
      </c>
      <c r="P1428" s="57">
        <v>46316.496874999997</v>
      </c>
      <c r="Q1428">
        <v>69413036</v>
      </c>
      <c r="S1428">
        <v>146372101996</v>
      </c>
      <c r="T1428" t="s">
        <v>9863</v>
      </c>
      <c r="U1428" t="s">
        <v>10550</v>
      </c>
      <c r="V1428" t="s">
        <v>9864</v>
      </c>
      <c r="Z1428">
        <v>109.74028199999999</v>
      </c>
      <c r="AA1428">
        <v>-7.2706340000000003</v>
      </c>
      <c r="AB1428" t="s">
        <v>9865</v>
      </c>
      <c r="AC1428" t="s">
        <v>235</v>
      </c>
      <c r="AL1428" t="s">
        <v>217</v>
      </c>
      <c r="AM1428" t="s">
        <v>9866</v>
      </c>
      <c r="AN1428" t="s">
        <v>6</v>
      </c>
      <c r="AO1428" t="s">
        <v>9590</v>
      </c>
      <c r="AP1428" s="57">
        <v>46320.458333333336</v>
      </c>
      <c r="AR1428" t="s">
        <v>218</v>
      </c>
      <c r="AS1428" t="s">
        <v>219</v>
      </c>
      <c r="AT1428" t="s">
        <v>230</v>
      </c>
      <c r="AU1428">
        <v>20261021</v>
      </c>
      <c r="AV1428" t="s">
        <v>221</v>
      </c>
      <c r="AW1428" t="s">
        <v>880</v>
      </c>
      <c r="AX1428" t="s">
        <v>222</v>
      </c>
      <c r="BA1428" s="57">
        <v>46320.458333333336</v>
      </c>
      <c r="BB1428" t="s">
        <v>9866</v>
      </c>
      <c r="BC1428">
        <v>2026</v>
      </c>
      <c r="BD1428">
        <v>10</v>
      </c>
      <c r="BE1428">
        <v>21</v>
      </c>
      <c r="BF1428" s="6">
        <f t="shared" si="66"/>
        <v>46316</v>
      </c>
      <c r="BG1428">
        <f t="shared" si="67"/>
        <v>-4.4583333333357587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1002642604</v>
      </c>
      <c r="C1429">
        <v>3</v>
      </c>
      <c r="D1429" t="s">
        <v>59</v>
      </c>
      <c r="E1429">
        <v>4</v>
      </c>
      <c r="F1429" t="s">
        <v>223</v>
      </c>
      <c r="G1429" t="s">
        <v>312</v>
      </c>
      <c r="H1429" t="s">
        <v>313</v>
      </c>
      <c r="I1429" t="s">
        <v>212</v>
      </c>
      <c r="J1429" t="s">
        <v>213</v>
      </c>
      <c r="K1429" t="s">
        <v>149</v>
      </c>
      <c r="M1429" t="s">
        <v>76</v>
      </c>
      <c r="N1429" t="s">
        <v>215</v>
      </c>
      <c r="O1429" s="57">
        <v>46314.434432870374</v>
      </c>
      <c r="P1429" s="57">
        <v>46314.486620370371</v>
      </c>
      <c r="Q1429">
        <v>69412084</v>
      </c>
      <c r="S1429">
        <v>146372103936</v>
      </c>
      <c r="T1429" t="s">
        <v>8956</v>
      </c>
      <c r="U1429" t="s">
        <v>9860</v>
      </c>
      <c r="V1429" t="s">
        <v>9861</v>
      </c>
      <c r="Z1429">
        <v>109.687681084655</v>
      </c>
      <c r="AA1429">
        <v>-7.3602362254065996</v>
      </c>
      <c r="AB1429" t="s">
        <v>8959</v>
      </c>
      <c r="AC1429" t="s">
        <v>283</v>
      </c>
      <c r="AL1429" t="s">
        <v>217</v>
      </c>
      <c r="AM1429" t="s">
        <v>9862</v>
      </c>
      <c r="AN1429" t="s">
        <v>6</v>
      </c>
      <c r="AO1429" t="s">
        <v>9411</v>
      </c>
      <c r="AR1429" t="s">
        <v>218</v>
      </c>
      <c r="AS1429" t="s">
        <v>219</v>
      </c>
      <c r="AT1429" t="s">
        <v>230</v>
      </c>
      <c r="AU1429">
        <v>20261019</v>
      </c>
      <c r="AV1429" t="s">
        <v>221</v>
      </c>
      <c r="AW1429" t="s">
        <v>861</v>
      </c>
      <c r="AX1429" t="s">
        <v>222</v>
      </c>
      <c r="BA1429" s="57">
        <v>46314.291666666664</v>
      </c>
      <c r="BB1429" t="s">
        <v>9862</v>
      </c>
      <c r="BC1429">
        <v>2026</v>
      </c>
      <c r="BD1429">
        <v>10</v>
      </c>
      <c r="BE1429">
        <v>19</v>
      </c>
      <c r="BF1429" s="6">
        <f t="shared" si="66"/>
        <v>46314</v>
      </c>
      <c r="BG1429">
        <f t="shared" si="67"/>
        <v>-0.29166666666424135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1002639545</v>
      </c>
      <c r="C1430">
        <v>3</v>
      </c>
      <c r="D1430" t="s">
        <v>59</v>
      </c>
      <c r="E1430">
        <v>4</v>
      </c>
      <c r="F1430" t="s">
        <v>223</v>
      </c>
      <c r="G1430" t="s">
        <v>312</v>
      </c>
      <c r="H1430" t="s">
        <v>313</v>
      </c>
      <c r="I1430" t="s">
        <v>212</v>
      </c>
      <c r="J1430" t="s">
        <v>213</v>
      </c>
      <c r="K1430" t="s">
        <v>149</v>
      </c>
      <c r="L1430" t="s">
        <v>214</v>
      </c>
      <c r="M1430" t="s">
        <v>2114</v>
      </c>
      <c r="N1430" t="s">
        <v>215</v>
      </c>
      <c r="O1430" s="57">
        <v>46311.398472222223</v>
      </c>
      <c r="P1430" s="57">
        <v>46312.43545138889</v>
      </c>
      <c r="Q1430">
        <v>69409288</v>
      </c>
      <c r="T1430" t="s">
        <v>6307</v>
      </c>
      <c r="V1430" t="s">
        <v>6308</v>
      </c>
      <c r="Z1430">
        <v>109.69829</v>
      </c>
      <c r="AA1430">
        <v>-7.3959289999999998</v>
      </c>
      <c r="AB1430" t="s">
        <v>6309</v>
      </c>
      <c r="AC1430" t="s">
        <v>235</v>
      </c>
      <c r="AL1430" t="s">
        <v>217</v>
      </c>
      <c r="AM1430" t="s">
        <v>6310</v>
      </c>
      <c r="AN1430" t="s">
        <v>6</v>
      </c>
      <c r="AO1430" t="s">
        <v>8796</v>
      </c>
      <c r="AP1430" s="57">
        <v>46311</v>
      </c>
      <c r="AR1430" t="s">
        <v>543</v>
      </c>
      <c r="AS1430" t="s">
        <v>219</v>
      </c>
      <c r="AT1430" t="s">
        <v>230</v>
      </c>
      <c r="AV1430" t="s">
        <v>2119</v>
      </c>
      <c r="AW1430" t="s">
        <v>877</v>
      </c>
      <c r="AX1430" t="s">
        <v>222</v>
      </c>
      <c r="BA1430" s="57">
        <v>46311.625</v>
      </c>
      <c r="BB1430" t="s">
        <v>6310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1002621300</v>
      </c>
      <c r="C1431">
        <v>3</v>
      </c>
      <c r="D1431" t="s">
        <v>59</v>
      </c>
      <c r="E1431">
        <v>4</v>
      </c>
      <c r="F1431" t="s">
        <v>223</v>
      </c>
      <c r="G1431" t="s">
        <v>312</v>
      </c>
      <c r="H1431" t="s">
        <v>313</v>
      </c>
      <c r="I1431" t="s">
        <v>212</v>
      </c>
      <c r="J1431" t="s">
        <v>213</v>
      </c>
      <c r="K1431" t="s">
        <v>149</v>
      </c>
      <c r="L1431" t="s">
        <v>214</v>
      </c>
      <c r="M1431" t="s">
        <v>1918</v>
      </c>
      <c r="N1431" t="s">
        <v>215</v>
      </c>
      <c r="O1431" s="57">
        <v>46299.437893518516</v>
      </c>
      <c r="P1431" s="57">
        <v>46302.700462962966</v>
      </c>
      <c r="Q1431">
        <v>69403803</v>
      </c>
      <c r="S1431">
        <v>146372103619</v>
      </c>
      <c r="T1431" t="s">
        <v>2206</v>
      </c>
      <c r="U1431" t="s">
        <v>2207</v>
      </c>
      <c r="V1431" t="s">
        <v>2208</v>
      </c>
      <c r="Z1431">
        <v>109.675855</v>
      </c>
      <c r="AA1431">
        <v>-7.4377750000000002</v>
      </c>
      <c r="AB1431" t="s">
        <v>2209</v>
      </c>
      <c r="AC1431" t="s">
        <v>235</v>
      </c>
      <c r="AL1431" t="s">
        <v>217</v>
      </c>
      <c r="AM1431" t="s">
        <v>2210</v>
      </c>
      <c r="AN1431" t="s">
        <v>6</v>
      </c>
      <c r="AO1431" s="57">
        <v>46122.444444444445</v>
      </c>
      <c r="AP1431" s="57">
        <v>46300.458333333336</v>
      </c>
      <c r="AQ1431" t="s">
        <v>838</v>
      </c>
      <c r="AR1431" t="s">
        <v>12</v>
      </c>
      <c r="AS1431" t="s">
        <v>219</v>
      </c>
      <c r="AT1431" t="s">
        <v>230</v>
      </c>
      <c r="AV1431" t="s">
        <v>1626</v>
      </c>
      <c r="AW1431" t="s">
        <v>877</v>
      </c>
      <c r="AX1431" t="s">
        <v>222</v>
      </c>
      <c r="BA1431" s="57">
        <v>46300.458333333336</v>
      </c>
      <c r="BB1431" t="s">
        <v>2210</v>
      </c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:61">
      <c r="A1432">
        <v>1431</v>
      </c>
      <c r="B1432">
        <v>1002621299</v>
      </c>
      <c r="C1432">
        <v>3</v>
      </c>
      <c r="D1432" t="s">
        <v>59</v>
      </c>
      <c r="E1432">
        <v>4</v>
      </c>
      <c r="F1432" t="s">
        <v>223</v>
      </c>
      <c r="G1432" t="s">
        <v>312</v>
      </c>
      <c r="H1432" t="s">
        <v>313</v>
      </c>
      <c r="I1432" t="s">
        <v>212</v>
      </c>
      <c r="J1432" t="s">
        <v>213</v>
      </c>
      <c r="K1432" t="s">
        <v>149</v>
      </c>
      <c r="L1432" t="s">
        <v>214</v>
      </c>
      <c r="M1432" t="s">
        <v>1918</v>
      </c>
      <c r="N1432" t="s">
        <v>215</v>
      </c>
      <c r="O1432" s="57">
        <v>46299.437395833331</v>
      </c>
      <c r="P1432" s="57">
        <v>46302.701215277775</v>
      </c>
      <c r="Q1432">
        <v>69403803</v>
      </c>
      <c r="S1432">
        <v>146372103619</v>
      </c>
      <c r="T1432" t="s">
        <v>2206</v>
      </c>
      <c r="U1432" t="s">
        <v>2207</v>
      </c>
      <c r="V1432" t="s">
        <v>2208</v>
      </c>
      <c r="Z1432">
        <v>109.675855</v>
      </c>
      <c r="AA1432">
        <v>-7.4377750000000002</v>
      </c>
      <c r="AB1432" t="s">
        <v>2209</v>
      </c>
      <c r="AC1432" t="s">
        <v>235</v>
      </c>
      <c r="AL1432" t="s">
        <v>217</v>
      </c>
      <c r="AM1432" t="s">
        <v>2210</v>
      </c>
      <c r="AN1432" t="s">
        <v>6</v>
      </c>
      <c r="AO1432" s="57">
        <v>46122.444444444445</v>
      </c>
      <c r="AP1432" s="57">
        <v>46300.458333333336</v>
      </c>
      <c r="AQ1432" t="s">
        <v>838</v>
      </c>
      <c r="AR1432" t="s">
        <v>12</v>
      </c>
      <c r="AS1432" t="s">
        <v>219</v>
      </c>
      <c r="AT1432" t="s">
        <v>230</v>
      </c>
      <c r="AV1432" t="s">
        <v>1626</v>
      </c>
      <c r="AW1432" t="s">
        <v>877</v>
      </c>
      <c r="AX1432" t="s">
        <v>222</v>
      </c>
      <c r="BA1432" s="57">
        <v>46300.458333333336</v>
      </c>
      <c r="BB1432" t="s">
        <v>2210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1002634798</v>
      </c>
      <c r="C1433">
        <v>3</v>
      </c>
      <c r="D1433" t="s">
        <v>59</v>
      </c>
      <c r="E1433">
        <v>4</v>
      </c>
      <c r="F1433" t="s">
        <v>223</v>
      </c>
      <c r="G1433" t="s">
        <v>312</v>
      </c>
      <c r="H1433" t="s">
        <v>313</v>
      </c>
      <c r="I1433" t="s">
        <v>212</v>
      </c>
      <c r="J1433" t="s">
        <v>213</v>
      </c>
      <c r="K1433" t="s">
        <v>149</v>
      </c>
      <c r="L1433" t="s">
        <v>214</v>
      </c>
      <c r="M1433" t="s">
        <v>1918</v>
      </c>
      <c r="N1433" t="s">
        <v>215</v>
      </c>
      <c r="O1433" s="57">
        <v>46308.493460648147</v>
      </c>
      <c r="P1433" s="57">
        <v>46311.398981481485</v>
      </c>
      <c r="Q1433">
        <v>69409288</v>
      </c>
      <c r="S1433">
        <v>146372103355</v>
      </c>
      <c r="T1433" t="s">
        <v>6307</v>
      </c>
      <c r="U1433" t="s">
        <v>7803</v>
      </c>
      <c r="V1433" t="s">
        <v>6308</v>
      </c>
      <c r="Z1433">
        <v>109.750089</v>
      </c>
      <c r="AA1433">
        <v>-7.2816359999999998</v>
      </c>
      <c r="AB1433" t="s">
        <v>6309</v>
      </c>
      <c r="AC1433" t="s">
        <v>235</v>
      </c>
      <c r="AL1433" t="s">
        <v>217</v>
      </c>
      <c r="AM1433" t="s">
        <v>6310</v>
      </c>
      <c r="AN1433" t="s">
        <v>6</v>
      </c>
      <c r="AO1433" t="s">
        <v>5759</v>
      </c>
      <c r="AP1433" s="57">
        <v>46311.625</v>
      </c>
      <c r="AQ1433" t="s">
        <v>838</v>
      </c>
      <c r="AR1433" t="s">
        <v>12</v>
      </c>
      <c r="AS1433" t="s">
        <v>219</v>
      </c>
      <c r="AT1433" t="s">
        <v>230</v>
      </c>
      <c r="AV1433" t="s">
        <v>1626</v>
      </c>
      <c r="AW1433" t="s">
        <v>877</v>
      </c>
      <c r="AX1433" t="s">
        <v>222</v>
      </c>
      <c r="BA1433" s="57">
        <v>46311.625</v>
      </c>
      <c r="BB1433" t="s">
        <v>6310</v>
      </c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:61">
      <c r="A1434">
        <v>1433</v>
      </c>
      <c r="B1434">
        <v>1002618109</v>
      </c>
      <c r="C1434">
        <v>3</v>
      </c>
      <c r="D1434" t="s">
        <v>59</v>
      </c>
      <c r="E1434">
        <v>4</v>
      </c>
      <c r="F1434" t="s">
        <v>223</v>
      </c>
      <c r="G1434" t="s">
        <v>312</v>
      </c>
      <c r="H1434" t="s">
        <v>810</v>
      </c>
      <c r="I1434" t="s">
        <v>212</v>
      </c>
      <c r="J1434" t="s">
        <v>213</v>
      </c>
      <c r="K1434" t="s">
        <v>149</v>
      </c>
      <c r="L1434" t="s">
        <v>214</v>
      </c>
      <c r="M1434" t="s">
        <v>1400</v>
      </c>
      <c r="N1434" t="s">
        <v>215</v>
      </c>
      <c r="O1434" s="57">
        <v>46296.603182870371</v>
      </c>
      <c r="P1434" s="57">
        <v>46298.39167824074</v>
      </c>
      <c r="Q1434">
        <v>69402437</v>
      </c>
      <c r="S1434">
        <v>143395109400</v>
      </c>
      <c r="T1434" t="s">
        <v>1241</v>
      </c>
      <c r="U1434" t="s">
        <v>1242</v>
      </c>
      <c r="V1434" t="s">
        <v>1243</v>
      </c>
      <c r="Z1434">
        <v>109.429236</v>
      </c>
      <c r="AA1434">
        <v>-7.4728000000000003</v>
      </c>
      <c r="AB1434" t="s">
        <v>1244</v>
      </c>
      <c r="AC1434" t="s">
        <v>235</v>
      </c>
      <c r="AL1434" t="s">
        <v>217</v>
      </c>
      <c r="AM1434" t="s">
        <v>1245</v>
      </c>
      <c r="AN1434" t="s">
        <v>6</v>
      </c>
      <c r="AO1434" s="57">
        <v>46032.611296296294</v>
      </c>
      <c r="AP1434" s="57">
        <v>46297.458333333336</v>
      </c>
      <c r="AR1434" t="s">
        <v>14</v>
      </c>
      <c r="AS1434" t="s">
        <v>817</v>
      </c>
      <c r="AT1434" t="s">
        <v>230</v>
      </c>
      <c r="AV1434" t="s">
        <v>2211</v>
      </c>
      <c r="AW1434" t="s">
        <v>236</v>
      </c>
      <c r="AX1434" t="s">
        <v>222</v>
      </c>
      <c r="BA1434" s="57">
        <v>46297.458333333336</v>
      </c>
      <c r="BB1434" t="s">
        <v>1245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:61">
      <c r="A1435">
        <v>1434</v>
      </c>
      <c r="B1435">
        <v>1002620719</v>
      </c>
      <c r="C1435">
        <v>3</v>
      </c>
      <c r="D1435" t="s">
        <v>59</v>
      </c>
      <c r="E1435">
        <v>4</v>
      </c>
      <c r="F1435" t="s">
        <v>223</v>
      </c>
      <c r="G1435" t="s">
        <v>312</v>
      </c>
      <c r="H1435" t="s">
        <v>810</v>
      </c>
      <c r="I1435" t="s">
        <v>212</v>
      </c>
      <c r="J1435" t="s">
        <v>213</v>
      </c>
      <c r="K1435" t="s">
        <v>149</v>
      </c>
      <c r="M1435" t="s">
        <v>1400</v>
      </c>
      <c r="N1435" t="s">
        <v>563</v>
      </c>
      <c r="O1435" s="57">
        <v>46298.458067129628</v>
      </c>
      <c r="P1435" s="57">
        <v>46301.683321759258</v>
      </c>
      <c r="Q1435">
        <v>69383033</v>
      </c>
      <c r="S1435">
        <v>143395109096</v>
      </c>
      <c r="T1435" t="s">
        <v>1713</v>
      </c>
      <c r="U1435" t="s">
        <v>2215</v>
      </c>
      <c r="V1435" t="s">
        <v>2216</v>
      </c>
      <c r="Z1435">
        <v>109.4292489</v>
      </c>
      <c r="AA1435">
        <v>-7.4727779999999999</v>
      </c>
      <c r="AB1435" t="s">
        <v>1716</v>
      </c>
      <c r="AC1435" t="s">
        <v>284</v>
      </c>
      <c r="AL1435" t="s">
        <v>217</v>
      </c>
      <c r="AM1435" t="s">
        <v>2217</v>
      </c>
      <c r="AN1435" t="s">
        <v>6</v>
      </c>
      <c r="AO1435" s="57">
        <v>46091.465949074074</v>
      </c>
      <c r="AP1435" s="57">
        <v>46300.625</v>
      </c>
      <c r="AR1435" t="s">
        <v>14</v>
      </c>
      <c r="AS1435" t="s">
        <v>817</v>
      </c>
      <c r="AT1435" t="s">
        <v>230</v>
      </c>
      <c r="AV1435" t="s">
        <v>3522</v>
      </c>
      <c r="AW1435" t="s">
        <v>2218</v>
      </c>
      <c r="AX1435" t="s">
        <v>222</v>
      </c>
      <c r="BA1435" s="57">
        <v>46300.625</v>
      </c>
      <c r="BB1435" t="s">
        <v>2217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:61">
      <c r="A1436">
        <v>1435</v>
      </c>
      <c r="B1436">
        <v>1002633360</v>
      </c>
      <c r="C1436">
        <v>3</v>
      </c>
      <c r="D1436" t="s">
        <v>59</v>
      </c>
      <c r="E1436">
        <v>4</v>
      </c>
      <c r="F1436" t="s">
        <v>223</v>
      </c>
      <c r="G1436" t="s">
        <v>312</v>
      </c>
      <c r="H1436" t="s">
        <v>810</v>
      </c>
      <c r="I1436" t="s">
        <v>212</v>
      </c>
      <c r="J1436" t="s">
        <v>213</v>
      </c>
      <c r="K1436" t="s">
        <v>149</v>
      </c>
      <c r="L1436" t="s">
        <v>214</v>
      </c>
      <c r="M1436" t="s">
        <v>1400</v>
      </c>
      <c r="N1436" t="s">
        <v>215</v>
      </c>
      <c r="O1436" s="57">
        <v>46307.639293981483</v>
      </c>
      <c r="P1436" s="57">
        <v>46309.422523148147</v>
      </c>
      <c r="Q1436">
        <v>69408809</v>
      </c>
      <c r="S1436">
        <v>143395106905</v>
      </c>
      <c r="T1436" t="s">
        <v>5519</v>
      </c>
      <c r="U1436" t="s">
        <v>5520</v>
      </c>
      <c r="V1436" t="s">
        <v>6316</v>
      </c>
      <c r="Z1436">
        <v>109.55815800000001</v>
      </c>
      <c r="AA1436">
        <v>-7.467784</v>
      </c>
      <c r="AB1436" t="s">
        <v>6317</v>
      </c>
      <c r="AC1436" t="s">
        <v>235</v>
      </c>
      <c r="AL1436" t="s">
        <v>217</v>
      </c>
      <c r="AM1436" t="s">
        <v>6318</v>
      </c>
      <c r="AN1436" t="s">
        <v>6</v>
      </c>
      <c r="AO1436" s="57">
        <v>46366.642951388887</v>
      </c>
      <c r="AP1436" s="57">
        <v>46308.625</v>
      </c>
      <c r="AQ1436" t="s">
        <v>841</v>
      </c>
      <c r="AR1436" t="s">
        <v>14</v>
      </c>
      <c r="AS1436" t="s">
        <v>817</v>
      </c>
      <c r="AT1436" t="s">
        <v>230</v>
      </c>
      <c r="AV1436" t="s">
        <v>6761</v>
      </c>
      <c r="AW1436" t="s">
        <v>923</v>
      </c>
      <c r="AX1436" t="s">
        <v>222</v>
      </c>
      <c r="BA1436" s="57">
        <v>46308.625</v>
      </c>
      <c r="BB1436" t="s">
        <v>6318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1002620767</v>
      </c>
      <c r="C1437">
        <v>3</v>
      </c>
      <c r="D1437" t="s">
        <v>59</v>
      </c>
      <c r="E1437">
        <v>4</v>
      </c>
      <c r="F1437" t="s">
        <v>223</v>
      </c>
      <c r="G1437" t="s">
        <v>312</v>
      </c>
      <c r="H1437" t="s">
        <v>810</v>
      </c>
      <c r="I1437" t="s">
        <v>212</v>
      </c>
      <c r="J1437" t="s">
        <v>213</v>
      </c>
      <c r="K1437" t="s">
        <v>149</v>
      </c>
      <c r="M1437" t="s">
        <v>76</v>
      </c>
      <c r="N1437" t="s">
        <v>215</v>
      </c>
      <c r="O1437" s="57">
        <v>46298.391689814816</v>
      </c>
      <c r="P1437" s="57">
        <v>46298.520254629628</v>
      </c>
      <c r="Q1437">
        <v>69402437</v>
      </c>
      <c r="S1437">
        <v>143395109097</v>
      </c>
      <c r="T1437" t="s">
        <v>1241</v>
      </c>
      <c r="U1437" t="s">
        <v>2212</v>
      </c>
      <c r="V1437" t="s">
        <v>2213</v>
      </c>
      <c r="Z1437">
        <v>109.42910000000001</v>
      </c>
      <c r="AA1437">
        <v>-7.4748000000000001</v>
      </c>
      <c r="AB1437" t="s">
        <v>1244</v>
      </c>
      <c r="AC1437" t="s">
        <v>283</v>
      </c>
      <c r="AL1437" t="s">
        <v>217</v>
      </c>
      <c r="AM1437" t="s">
        <v>2214</v>
      </c>
      <c r="AN1437" t="s">
        <v>6</v>
      </c>
      <c r="AO1437" s="57">
        <v>46091.392974537041</v>
      </c>
      <c r="AR1437" t="s">
        <v>218</v>
      </c>
      <c r="AS1437" t="s">
        <v>817</v>
      </c>
      <c r="AT1437" t="s">
        <v>230</v>
      </c>
      <c r="AU1437">
        <v>20261003</v>
      </c>
      <c r="AV1437" t="s">
        <v>221</v>
      </c>
      <c r="AW1437" t="s">
        <v>540</v>
      </c>
      <c r="AX1437" t="s">
        <v>222</v>
      </c>
      <c r="BA1437" s="57">
        <v>46298.291666666664</v>
      </c>
      <c r="BB1437" t="s">
        <v>2214</v>
      </c>
      <c r="BC1437">
        <v>2026</v>
      </c>
      <c r="BD1437">
        <v>10</v>
      </c>
      <c r="BE1437">
        <v>3</v>
      </c>
      <c r="BF1437" s="6">
        <f t="shared" si="66"/>
        <v>46298</v>
      </c>
      <c r="BG1437">
        <f t="shared" si="67"/>
        <v>-0.29166666666424135</v>
      </c>
      <c r="BH1437" t="str">
        <f t="shared" si="68"/>
        <v>COMPLY</v>
      </c>
      <c r="BI1437" t="e">
        <f>VLOOKUP(H1437,Sheet2!$A$1:$B$270,2,FALSE)</f>
        <v>#N/A</v>
      </c>
    </row>
    <row r="1438" spans="1:61">
      <c r="A1438">
        <v>1437</v>
      </c>
      <c r="B1438">
        <v>1002624970</v>
      </c>
      <c r="C1438">
        <v>3</v>
      </c>
      <c r="D1438" t="s">
        <v>59</v>
      </c>
      <c r="E1438">
        <v>4</v>
      </c>
      <c r="F1438" t="s">
        <v>223</v>
      </c>
      <c r="G1438" t="s">
        <v>312</v>
      </c>
      <c r="H1438" t="s">
        <v>810</v>
      </c>
      <c r="I1438" t="s">
        <v>212</v>
      </c>
      <c r="J1438" t="s">
        <v>213</v>
      </c>
      <c r="K1438" t="s">
        <v>149</v>
      </c>
      <c r="M1438" t="s">
        <v>76</v>
      </c>
      <c r="N1438" t="s">
        <v>563</v>
      </c>
      <c r="O1438" s="57">
        <v>46301.683321759258</v>
      </c>
      <c r="P1438" s="57">
        <v>46301.72047453704</v>
      </c>
      <c r="Q1438">
        <v>69383033</v>
      </c>
      <c r="S1438">
        <v>143395109256</v>
      </c>
      <c r="T1438" t="s">
        <v>1713</v>
      </c>
      <c r="U1438" t="s">
        <v>3523</v>
      </c>
      <c r="V1438" t="s">
        <v>3524</v>
      </c>
      <c r="Z1438">
        <v>109.42911700000001</v>
      </c>
      <c r="AA1438">
        <v>-7.4734920000000002</v>
      </c>
      <c r="AB1438" t="s">
        <v>1716</v>
      </c>
      <c r="AC1438" t="s">
        <v>284</v>
      </c>
      <c r="AL1438" t="s">
        <v>217</v>
      </c>
      <c r="AM1438" t="s">
        <v>3525</v>
      </c>
      <c r="AN1438" t="s">
        <v>6</v>
      </c>
      <c r="AO1438" s="57">
        <v>46183.694976851853</v>
      </c>
      <c r="AR1438" t="s">
        <v>218</v>
      </c>
      <c r="AS1438" t="s">
        <v>817</v>
      </c>
      <c r="AT1438" t="s">
        <v>230</v>
      </c>
      <c r="AU1438">
        <v>20261006</v>
      </c>
      <c r="AV1438" t="s">
        <v>221</v>
      </c>
      <c r="AW1438" t="s">
        <v>3526</v>
      </c>
      <c r="AX1438" t="s">
        <v>222</v>
      </c>
      <c r="BA1438" s="57">
        <v>46301.291666666664</v>
      </c>
      <c r="BB1438" t="s">
        <v>3525</v>
      </c>
      <c r="BC1438">
        <v>2026</v>
      </c>
      <c r="BD1438">
        <v>10</v>
      </c>
      <c r="BE1438">
        <v>6</v>
      </c>
      <c r="BF1438" s="6">
        <f t="shared" si="66"/>
        <v>46301</v>
      </c>
      <c r="BG1438">
        <f t="shared" si="67"/>
        <v>-0.29166666666424135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1002630989</v>
      </c>
      <c r="C1439">
        <v>3</v>
      </c>
      <c r="D1439" t="s">
        <v>59</v>
      </c>
      <c r="E1439">
        <v>4</v>
      </c>
      <c r="F1439" t="s">
        <v>223</v>
      </c>
      <c r="G1439" t="s">
        <v>312</v>
      </c>
      <c r="H1439" t="s">
        <v>810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46305.601099537038</v>
      </c>
      <c r="P1439" s="57">
        <v>46307.525567129633</v>
      </c>
      <c r="Q1439">
        <v>69407946</v>
      </c>
      <c r="S1439">
        <v>143395106904</v>
      </c>
      <c r="T1439" t="s">
        <v>5523</v>
      </c>
      <c r="U1439" t="s">
        <v>6315</v>
      </c>
      <c r="V1439" t="s">
        <v>5524</v>
      </c>
      <c r="Z1439">
        <v>109.56708752309601</v>
      </c>
      <c r="AA1439">
        <v>-7.4173054366550799</v>
      </c>
      <c r="AB1439" t="s">
        <v>5525</v>
      </c>
      <c r="AC1439" t="s">
        <v>235</v>
      </c>
      <c r="AL1439" t="s">
        <v>217</v>
      </c>
      <c r="AM1439" t="s">
        <v>5526</v>
      </c>
      <c r="AN1439" t="s">
        <v>6</v>
      </c>
      <c r="AO1439" s="57">
        <v>46305.611168981479</v>
      </c>
      <c r="AP1439" s="57">
        <v>46307.458333333336</v>
      </c>
      <c r="AR1439" t="s">
        <v>218</v>
      </c>
      <c r="AS1439" t="s">
        <v>817</v>
      </c>
      <c r="AT1439" t="s">
        <v>230</v>
      </c>
      <c r="AU1439">
        <v>20261012</v>
      </c>
      <c r="AV1439" t="s">
        <v>221</v>
      </c>
      <c r="AW1439" t="s">
        <v>875</v>
      </c>
      <c r="AX1439" t="s">
        <v>222</v>
      </c>
      <c r="BA1439" s="57">
        <v>46307.458333333336</v>
      </c>
      <c r="BB1439" t="s">
        <v>5526</v>
      </c>
      <c r="BC1439">
        <v>2026</v>
      </c>
      <c r="BD1439">
        <v>10</v>
      </c>
      <c r="BE1439">
        <v>12</v>
      </c>
      <c r="BF1439" s="6">
        <f t="shared" si="66"/>
        <v>46307</v>
      </c>
      <c r="BG1439">
        <f t="shared" si="67"/>
        <v>-0.45833333333575865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1002636254</v>
      </c>
      <c r="C1440">
        <v>3</v>
      </c>
      <c r="D1440" t="s">
        <v>59</v>
      </c>
      <c r="E1440">
        <v>4</v>
      </c>
      <c r="F1440" t="s">
        <v>223</v>
      </c>
      <c r="G1440" t="s">
        <v>312</v>
      </c>
      <c r="H1440" t="s">
        <v>810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46309.422534722224</v>
      </c>
      <c r="P1440" s="57">
        <v>46309.554016203707</v>
      </c>
      <c r="Q1440">
        <v>69408809</v>
      </c>
      <c r="S1440">
        <v>143395106903</v>
      </c>
      <c r="T1440" t="s">
        <v>5519</v>
      </c>
      <c r="U1440" t="s">
        <v>7185</v>
      </c>
      <c r="V1440" t="s">
        <v>7186</v>
      </c>
      <c r="Z1440">
        <v>109.561249084655</v>
      </c>
      <c r="AA1440">
        <v>-7.46784821122825</v>
      </c>
      <c r="AB1440" t="s">
        <v>6317</v>
      </c>
      <c r="AC1440" t="s">
        <v>283</v>
      </c>
      <c r="AL1440" t="s">
        <v>217</v>
      </c>
      <c r="AM1440" t="s">
        <v>7187</v>
      </c>
      <c r="AN1440" t="s">
        <v>6</v>
      </c>
      <c r="AO1440" t="s">
        <v>6880</v>
      </c>
      <c r="AR1440" t="s">
        <v>218</v>
      </c>
      <c r="AS1440" t="s">
        <v>817</v>
      </c>
      <c r="AT1440" t="s">
        <v>230</v>
      </c>
      <c r="AU1440">
        <v>20261014</v>
      </c>
      <c r="AV1440" t="s">
        <v>221</v>
      </c>
      <c r="AW1440" t="s">
        <v>577</v>
      </c>
      <c r="AX1440" t="s">
        <v>222</v>
      </c>
      <c r="BA1440" s="57">
        <v>46309.291666666664</v>
      </c>
      <c r="BB1440" t="s">
        <v>7187</v>
      </c>
      <c r="BC1440">
        <v>2026</v>
      </c>
      <c r="BD1440">
        <v>10</v>
      </c>
      <c r="BE1440">
        <v>14</v>
      </c>
      <c r="BF1440" s="6">
        <f t="shared" si="66"/>
        <v>46309</v>
      </c>
      <c r="BG1440">
        <f t="shared" si="67"/>
        <v>-0.29166666666424135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1002642411</v>
      </c>
      <c r="C1441">
        <v>3</v>
      </c>
      <c r="D1441" t="s">
        <v>59</v>
      </c>
      <c r="E1441">
        <v>4</v>
      </c>
      <c r="F1441" t="s">
        <v>223</v>
      </c>
      <c r="G1441" t="s">
        <v>312</v>
      </c>
      <c r="H1441" t="s">
        <v>810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46314.40185185185</v>
      </c>
      <c r="P1441" s="57">
        <v>46314.519444444442</v>
      </c>
      <c r="Q1441">
        <v>69412624</v>
      </c>
      <c r="S1441">
        <v>143395107257</v>
      </c>
      <c r="T1441" t="s">
        <v>8962</v>
      </c>
      <c r="U1441" t="s">
        <v>9867</v>
      </c>
      <c r="V1441" t="s">
        <v>9868</v>
      </c>
      <c r="Z1441">
        <v>109.53500619258</v>
      </c>
      <c r="AA1441">
        <v>-7.4485908232021902</v>
      </c>
      <c r="AB1441" t="s">
        <v>9869</v>
      </c>
      <c r="AC1441" t="s">
        <v>235</v>
      </c>
      <c r="AL1441" t="s">
        <v>217</v>
      </c>
      <c r="AM1441" t="s">
        <v>9870</v>
      </c>
      <c r="AN1441" t="s">
        <v>6</v>
      </c>
      <c r="AO1441" t="s">
        <v>9445</v>
      </c>
      <c r="AP1441" s="57">
        <v>46315.458333333336</v>
      </c>
      <c r="AR1441" t="s">
        <v>218</v>
      </c>
      <c r="AS1441" t="s">
        <v>817</v>
      </c>
      <c r="AT1441" t="s">
        <v>230</v>
      </c>
      <c r="AU1441">
        <v>20261019</v>
      </c>
      <c r="AV1441" t="s">
        <v>221</v>
      </c>
      <c r="AW1441" t="s">
        <v>880</v>
      </c>
      <c r="AX1441" t="s">
        <v>222</v>
      </c>
      <c r="BA1441" s="57">
        <v>46315.458333333336</v>
      </c>
      <c r="BB1441" t="s">
        <v>9870</v>
      </c>
      <c r="BC1441">
        <v>2026</v>
      </c>
      <c r="BD1441">
        <v>10</v>
      </c>
      <c r="BE1441">
        <v>19</v>
      </c>
      <c r="BF1441" s="6">
        <f t="shared" si="66"/>
        <v>46314</v>
      </c>
      <c r="BG1441">
        <f t="shared" si="67"/>
        <v>-1.4583333333357587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1002629240</v>
      </c>
      <c r="C1442">
        <v>3</v>
      </c>
      <c r="D1442" t="s">
        <v>59</v>
      </c>
      <c r="E1442">
        <v>4</v>
      </c>
      <c r="F1442" t="s">
        <v>223</v>
      </c>
      <c r="G1442" t="s">
        <v>312</v>
      </c>
      <c r="H1442" t="s">
        <v>810</v>
      </c>
      <c r="I1442" t="s">
        <v>212</v>
      </c>
      <c r="J1442" t="s">
        <v>213</v>
      </c>
      <c r="K1442" t="s">
        <v>149</v>
      </c>
      <c r="L1442" t="s">
        <v>214</v>
      </c>
      <c r="M1442" t="s">
        <v>1918</v>
      </c>
      <c r="N1442" t="s">
        <v>215</v>
      </c>
      <c r="O1442" s="57">
        <v>46304.441388888888</v>
      </c>
      <c r="P1442" s="57">
        <v>46307.444432870368</v>
      </c>
      <c r="Q1442">
        <v>69407170</v>
      </c>
      <c r="S1442">
        <v>143395109416</v>
      </c>
      <c r="T1442" t="s">
        <v>5519</v>
      </c>
      <c r="U1442" t="s">
        <v>5520</v>
      </c>
      <c r="V1442" t="s">
        <v>5521</v>
      </c>
      <c r="Z1442">
        <v>109.55815800000001</v>
      </c>
      <c r="AA1442">
        <v>-7.467784</v>
      </c>
      <c r="AB1442" t="s">
        <v>5522</v>
      </c>
      <c r="AC1442" t="s">
        <v>235</v>
      </c>
      <c r="AL1442" t="s">
        <v>217</v>
      </c>
      <c r="AM1442" t="s">
        <v>5386</v>
      </c>
      <c r="AN1442" t="s">
        <v>6</v>
      </c>
      <c r="AO1442" s="57">
        <v>46275.444502314815</v>
      </c>
      <c r="AP1442" s="57">
        <v>46305.625</v>
      </c>
      <c r="AQ1442" t="s">
        <v>841</v>
      </c>
      <c r="AR1442" t="s">
        <v>12</v>
      </c>
      <c r="AS1442" t="s">
        <v>817</v>
      </c>
      <c r="AT1442" t="s">
        <v>230</v>
      </c>
      <c r="AV1442" t="s">
        <v>1626</v>
      </c>
      <c r="AW1442" t="s">
        <v>923</v>
      </c>
      <c r="AX1442" t="s">
        <v>222</v>
      </c>
      <c r="BA1442" s="57">
        <v>46305.625</v>
      </c>
      <c r="BB1442" t="s">
        <v>5386</v>
      </c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:61">
      <c r="A1443">
        <v>1442</v>
      </c>
      <c r="B1443">
        <v>1002640972</v>
      </c>
      <c r="C1443">
        <v>3</v>
      </c>
      <c r="D1443" t="s">
        <v>59</v>
      </c>
      <c r="E1443">
        <v>4</v>
      </c>
      <c r="F1443" t="s">
        <v>223</v>
      </c>
      <c r="G1443" t="s">
        <v>312</v>
      </c>
      <c r="H1443" t="s">
        <v>810</v>
      </c>
      <c r="I1443" t="s">
        <v>212</v>
      </c>
      <c r="J1443" t="s">
        <v>213</v>
      </c>
      <c r="K1443" t="s">
        <v>149</v>
      </c>
      <c r="L1443" t="s">
        <v>214</v>
      </c>
      <c r="M1443" t="s">
        <v>1918</v>
      </c>
      <c r="N1443" t="s">
        <v>215</v>
      </c>
      <c r="O1443" s="57">
        <v>46311.822627314818</v>
      </c>
      <c r="P1443" s="57">
        <v>46313.602314814816</v>
      </c>
      <c r="Q1443">
        <v>69411824</v>
      </c>
      <c r="S1443">
        <v>143395107084</v>
      </c>
      <c r="T1443" t="s">
        <v>8962</v>
      </c>
      <c r="U1443" t="s">
        <v>8963</v>
      </c>
      <c r="V1443" t="s">
        <v>8964</v>
      </c>
      <c r="Z1443">
        <v>109.53478800000001</v>
      </c>
      <c r="AA1443">
        <v>-7.4487259999999997</v>
      </c>
      <c r="AB1443" t="s">
        <v>8965</v>
      </c>
      <c r="AC1443" t="s">
        <v>235</v>
      </c>
      <c r="AL1443" t="s">
        <v>217</v>
      </c>
      <c r="AM1443" t="s">
        <v>8003</v>
      </c>
      <c r="AN1443" t="s">
        <v>6</v>
      </c>
      <c r="AO1443" t="s">
        <v>8966</v>
      </c>
      <c r="AP1443" s="57">
        <v>46313.333333333336</v>
      </c>
      <c r="AQ1443" t="s">
        <v>841</v>
      </c>
      <c r="AR1443" t="s">
        <v>12</v>
      </c>
      <c r="AS1443" t="s">
        <v>817</v>
      </c>
      <c r="AT1443" t="s">
        <v>230</v>
      </c>
      <c r="AV1443" t="s">
        <v>1626</v>
      </c>
      <c r="AW1443" t="s">
        <v>877</v>
      </c>
      <c r="AX1443" t="s">
        <v>222</v>
      </c>
      <c r="BA1443" s="57">
        <v>46313.333333333336</v>
      </c>
      <c r="BB1443" t="s">
        <v>8003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:61">
      <c r="A1444">
        <v>1443</v>
      </c>
      <c r="B1444">
        <v>1002635409</v>
      </c>
      <c r="C1444">
        <v>3</v>
      </c>
      <c r="D1444" t="s">
        <v>59</v>
      </c>
      <c r="E1444">
        <v>4</v>
      </c>
      <c r="F1444" t="s">
        <v>241</v>
      </c>
      <c r="G1444" t="s">
        <v>819</v>
      </c>
      <c r="H1444" t="s">
        <v>820</v>
      </c>
      <c r="I1444" t="s">
        <v>212</v>
      </c>
      <c r="J1444" t="s">
        <v>213</v>
      </c>
      <c r="K1444" t="s">
        <v>149</v>
      </c>
      <c r="M1444" t="s">
        <v>542</v>
      </c>
      <c r="N1444" t="s">
        <v>215</v>
      </c>
      <c r="O1444" s="57">
        <v>46308.640879629631</v>
      </c>
      <c r="P1444" s="57">
        <v>46308.6408912037</v>
      </c>
      <c r="Q1444">
        <v>69408910</v>
      </c>
      <c r="T1444" t="s">
        <v>6319</v>
      </c>
      <c r="V1444" t="s">
        <v>6321</v>
      </c>
      <c r="Z1444">
        <v>109.91</v>
      </c>
      <c r="AA1444">
        <v>-7.2320000000000002</v>
      </c>
      <c r="AB1444" t="s">
        <v>6322</v>
      </c>
      <c r="AC1444" t="s">
        <v>284</v>
      </c>
      <c r="AL1444" t="s">
        <v>217</v>
      </c>
      <c r="AM1444" t="s">
        <v>6323</v>
      </c>
      <c r="AN1444" t="s">
        <v>6</v>
      </c>
      <c r="AO1444" t="s">
        <v>6606</v>
      </c>
      <c r="AP1444" s="57">
        <v>46309</v>
      </c>
      <c r="AR1444" t="s">
        <v>543</v>
      </c>
      <c r="AS1444" t="s">
        <v>219</v>
      </c>
      <c r="AT1444" t="s">
        <v>230</v>
      </c>
      <c r="AV1444" t="s">
        <v>6763</v>
      </c>
      <c r="AW1444" t="s">
        <v>540</v>
      </c>
      <c r="AX1444" t="s">
        <v>222</v>
      </c>
      <c r="BA1444" s="57">
        <v>46309.333333333336</v>
      </c>
      <c r="BB1444" t="s">
        <v>6323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1002617796</v>
      </c>
      <c r="C1445">
        <v>3</v>
      </c>
      <c r="D1445" t="s">
        <v>59</v>
      </c>
      <c r="E1445">
        <v>4</v>
      </c>
      <c r="F1445" t="s">
        <v>241</v>
      </c>
      <c r="G1445" t="s">
        <v>819</v>
      </c>
      <c r="H1445" t="s">
        <v>820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46296.5469212963</v>
      </c>
      <c r="P1445" s="57">
        <v>46298.422037037039</v>
      </c>
      <c r="Q1445">
        <v>69402334</v>
      </c>
      <c r="S1445">
        <v>141373127777</v>
      </c>
      <c r="T1445" t="s">
        <v>1246</v>
      </c>
      <c r="U1445" t="s">
        <v>1247</v>
      </c>
      <c r="V1445" t="s">
        <v>1248</v>
      </c>
      <c r="Z1445">
        <v>109.89601554506299</v>
      </c>
      <c r="AA1445">
        <v>-7.3708467491672396</v>
      </c>
      <c r="AB1445" t="s">
        <v>1249</v>
      </c>
      <c r="AC1445" t="s">
        <v>235</v>
      </c>
      <c r="AL1445" t="s">
        <v>217</v>
      </c>
      <c r="AM1445" t="s">
        <v>1250</v>
      </c>
      <c r="AN1445" t="s">
        <v>6</v>
      </c>
      <c r="AO1445" s="57">
        <v>46032.559305555558</v>
      </c>
      <c r="AP1445" s="57">
        <v>46297.458333333336</v>
      </c>
      <c r="AR1445" t="s">
        <v>218</v>
      </c>
      <c r="AS1445" t="s">
        <v>219</v>
      </c>
      <c r="AT1445" t="s">
        <v>342</v>
      </c>
      <c r="AU1445">
        <v>20261003</v>
      </c>
      <c r="AV1445" t="s">
        <v>221</v>
      </c>
      <c r="AW1445" t="s">
        <v>854</v>
      </c>
      <c r="AX1445" t="s">
        <v>222</v>
      </c>
      <c r="BA1445" s="57">
        <v>46297.458333333336</v>
      </c>
      <c r="BB1445" t="s">
        <v>1250</v>
      </c>
      <c r="BC1445">
        <v>2026</v>
      </c>
      <c r="BD1445">
        <v>10</v>
      </c>
      <c r="BE1445">
        <v>3</v>
      </c>
      <c r="BF1445" s="6">
        <f t="shared" si="66"/>
        <v>46298</v>
      </c>
      <c r="BG1445">
        <f t="shared" si="67"/>
        <v>0.54166666666424135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1002623034</v>
      </c>
      <c r="C1446">
        <v>3</v>
      </c>
      <c r="D1446" t="s">
        <v>59</v>
      </c>
      <c r="E1446">
        <v>4</v>
      </c>
      <c r="F1446" t="s">
        <v>241</v>
      </c>
      <c r="G1446" t="s">
        <v>819</v>
      </c>
      <c r="H1446" t="s">
        <v>820</v>
      </c>
      <c r="I1446" t="s">
        <v>212</v>
      </c>
      <c r="J1446" t="s">
        <v>213</v>
      </c>
      <c r="K1446" t="s">
        <v>149</v>
      </c>
      <c r="M1446" t="s">
        <v>76</v>
      </c>
      <c r="N1446" t="s">
        <v>215</v>
      </c>
      <c r="O1446" s="57">
        <v>46300.671990740739</v>
      </c>
      <c r="P1446" s="57">
        <v>46302.516377314816</v>
      </c>
      <c r="Q1446">
        <v>69404535</v>
      </c>
      <c r="S1446">
        <v>141373127568</v>
      </c>
      <c r="T1446" t="s">
        <v>2920</v>
      </c>
      <c r="U1446" t="s">
        <v>2921</v>
      </c>
      <c r="V1446" t="s">
        <v>2922</v>
      </c>
      <c r="Z1446">
        <v>109.79227716336</v>
      </c>
      <c r="AA1446">
        <v>-7.4068808725651003</v>
      </c>
      <c r="AB1446" t="s">
        <v>2923</v>
      </c>
      <c r="AC1446" t="s">
        <v>284</v>
      </c>
      <c r="AL1446" t="s">
        <v>217</v>
      </c>
      <c r="AM1446" t="s">
        <v>2924</v>
      </c>
      <c r="AN1446" t="s">
        <v>6</v>
      </c>
      <c r="AO1446" s="57">
        <v>46152.684560185182</v>
      </c>
      <c r="AP1446" s="57">
        <v>46302.333333333336</v>
      </c>
      <c r="AR1446" t="s">
        <v>218</v>
      </c>
      <c r="AS1446" t="s">
        <v>219</v>
      </c>
      <c r="AT1446" t="s">
        <v>230</v>
      </c>
      <c r="AU1446">
        <v>20261007</v>
      </c>
      <c r="AV1446" t="s">
        <v>221</v>
      </c>
      <c r="AW1446" t="s">
        <v>540</v>
      </c>
      <c r="AX1446" t="s">
        <v>222</v>
      </c>
      <c r="BA1446" s="57">
        <v>46302.333333333336</v>
      </c>
      <c r="BB1446" t="s">
        <v>2924</v>
      </c>
      <c r="BC1446">
        <v>2026</v>
      </c>
      <c r="BD1446">
        <v>10</v>
      </c>
      <c r="BE1446">
        <v>7</v>
      </c>
      <c r="BF1446" s="6">
        <f t="shared" si="66"/>
        <v>46302</v>
      </c>
      <c r="BG1446">
        <f t="shared" si="67"/>
        <v>-0.33333333333575865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1002635166</v>
      </c>
      <c r="C1447">
        <v>3</v>
      </c>
      <c r="D1447" t="s">
        <v>59</v>
      </c>
      <c r="E1447">
        <v>4</v>
      </c>
      <c r="F1447" t="s">
        <v>241</v>
      </c>
      <c r="G1447" t="s">
        <v>819</v>
      </c>
      <c r="H1447" t="s">
        <v>820</v>
      </c>
      <c r="I1447" t="s">
        <v>212</v>
      </c>
      <c r="J1447" t="s">
        <v>213</v>
      </c>
      <c r="K1447" t="s">
        <v>149</v>
      </c>
      <c r="L1447" t="s">
        <v>214</v>
      </c>
      <c r="M1447" t="s">
        <v>76</v>
      </c>
      <c r="N1447" t="s">
        <v>215</v>
      </c>
      <c r="O1447" s="57">
        <v>46308.590729166666</v>
      </c>
      <c r="P1447" s="57">
        <v>46309.45380787037</v>
      </c>
      <c r="Q1447">
        <v>69409451</v>
      </c>
      <c r="S1447">
        <v>141373127835</v>
      </c>
      <c r="T1447" t="s">
        <v>6324</v>
      </c>
      <c r="U1447" t="s">
        <v>6762</v>
      </c>
      <c r="V1447" t="s">
        <v>6325</v>
      </c>
      <c r="Z1447">
        <v>109.8961551</v>
      </c>
      <c r="AA1447">
        <v>-7.3513598</v>
      </c>
      <c r="AB1447" t="s">
        <v>6326</v>
      </c>
      <c r="AC1447" t="s">
        <v>235</v>
      </c>
      <c r="AL1447" t="s">
        <v>217</v>
      </c>
      <c r="AM1447" t="s">
        <v>6013</v>
      </c>
      <c r="AN1447" t="s">
        <v>6</v>
      </c>
      <c r="AO1447" t="s">
        <v>5769</v>
      </c>
      <c r="AP1447" s="57">
        <v>46309.458333333336</v>
      </c>
      <c r="AR1447" t="s">
        <v>218</v>
      </c>
      <c r="AS1447" t="s">
        <v>219</v>
      </c>
      <c r="AT1447" t="s">
        <v>230</v>
      </c>
      <c r="AU1447">
        <v>20261014</v>
      </c>
      <c r="AV1447" t="s">
        <v>221</v>
      </c>
      <c r="AW1447" t="s">
        <v>881</v>
      </c>
      <c r="AX1447" t="s">
        <v>222</v>
      </c>
      <c r="BA1447" s="57">
        <v>46309.458333333336</v>
      </c>
      <c r="BB1447" t="s">
        <v>6013</v>
      </c>
      <c r="BC1447">
        <v>2026</v>
      </c>
      <c r="BD1447">
        <v>10</v>
      </c>
      <c r="BE1447">
        <v>14</v>
      </c>
      <c r="BF1447" s="6">
        <f t="shared" si="66"/>
        <v>46309</v>
      </c>
      <c r="BG1447">
        <f t="shared" si="67"/>
        <v>-0.45833333333575865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1002636195</v>
      </c>
      <c r="C1448">
        <v>3</v>
      </c>
      <c r="D1448" t="s">
        <v>59</v>
      </c>
      <c r="E1448">
        <v>4</v>
      </c>
      <c r="F1448" t="s">
        <v>241</v>
      </c>
      <c r="G1448" t="s">
        <v>819</v>
      </c>
      <c r="H1448" t="s">
        <v>820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46309.405266203707</v>
      </c>
      <c r="P1448" s="57">
        <v>46310.686006944445</v>
      </c>
      <c r="Q1448">
        <v>69409841</v>
      </c>
      <c r="S1448">
        <v>141373127834</v>
      </c>
      <c r="T1448" t="s">
        <v>7188</v>
      </c>
      <c r="U1448" t="s">
        <v>7189</v>
      </c>
      <c r="V1448" t="s">
        <v>7190</v>
      </c>
      <c r="Z1448">
        <v>109.894314722454</v>
      </c>
      <c r="AA1448">
        <v>-7.3542226113302203</v>
      </c>
      <c r="AB1448" t="s">
        <v>7191</v>
      </c>
      <c r="AC1448" t="s">
        <v>235</v>
      </c>
      <c r="AL1448" t="s">
        <v>217</v>
      </c>
      <c r="AM1448" t="s">
        <v>7192</v>
      </c>
      <c r="AN1448" t="s">
        <v>6</v>
      </c>
      <c r="AO1448" t="s">
        <v>6887</v>
      </c>
      <c r="AP1448" s="57">
        <v>46310.333333333336</v>
      </c>
      <c r="AR1448" t="s">
        <v>218</v>
      </c>
      <c r="AS1448" t="s">
        <v>219</v>
      </c>
      <c r="AT1448" t="s">
        <v>230</v>
      </c>
      <c r="AU1448">
        <v>20261015</v>
      </c>
      <c r="AV1448" t="s">
        <v>221</v>
      </c>
      <c r="AW1448" t="s">
        <v>880</v>
      </c>
      <c r="AX1448" t="s">
        <v>222</v>
      </c>
      <c r="BA1448" s="57">
        <v>46310.333333333336</v>
      </c>
      <c r="BB1448" t="s">
        <v>7192</v>
      </c>
      <c r="BC1448">
        <v>2026</v>
      </c>
      <c r="BD1448">
        <v>10</v>
      </c>
      <c r="BE1448">
        <v>15</v>
      </c>
      <c r="BF1448" s="6">
        <f t="shared" si="66"/>
        <v>46310</v>
      </c>
      <c r="BG1448">
        <f t="shared" si="67"/>
        <v>-0.33333333333575865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1002638167</v>
      </c>
      <c r="C1449">
        <v>3</v>
      </c>
      <c r="D1449" t="s">
        <v>59</v>
      </c>
      <c r="E1449">
        <v>4</v>
      </c>
      <c r="F1449" t="s">
        <v>241</v>
      </c>
      <c r="G1449" t="s">
        <v>819</v>
      </c>
      <c r="H1449" t="s">
        <v>820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46310.468472222223</v>
      </c>
      <c r="P1449" s="57">
        <v>46311.921990740739</v>
      </c>
      <c r="Q1449">
        <v>69410695</v>
      </c>
      <c r="S1449">
        <v>141373127842</v>
      </c>
      <c r="T1449" t="s">
        <v>7809</v>
      </c>
      <c r="U1449" t="s">
        <v>7810</v>
      </c>
      <c r="V1449" t="s">
        <v>7811</v>
      </c>
      <c r="Z1449">
        <v>109.859723</v>
      </c>
      <c r="AA1449">
        <v>-7.2201219999999999</v>
      </c>
      <c r="AB1449" t="s">
        <v>7812</v>
      </c>
      <c r="AC1449" t="s">
        <v>235</v>
      </c>
      <c r="AL1449" t="s">
        <v>217</v>
      </c>
      <c r="AM1449" t="s">
        <v>7813</v>
      </c>
      <c r="AN1449" t="s">
        <v>6</v>
      </c>
      <c r="AO1449" t="s">
        <v>7814</v>
      </c>
      <c r="AP1449" s="57">
        <v>46311.333333333336</v>
      </c>
      <c r="AR1449" t="s">
        <v>218</v>
      </c>
      <c r="AS1449" t="s">
        <v>219</v>
      </c>
      <c r="AT1449" t="s">
        <v>230</v>
      </c>
      <c r="AU1449">
        <v>20261016</v>
      </c>
      <c r="AV1449" t="s">
        <v>221</v>
      </c>
      <c r="AW1449" t="s">
        <v>923</v>
      </c>
      <c r="AX1449" t="s">
        <v>222</v>
      </c>
      <c r="BA1449" s="57">
        <v>46311.333333333336</v>
      </c>
      <c r="BB1449" t="s">
        <v>7813</v>
      </c>
      <c r="BC1449">
        <v>2026</v>
      </c>
      <c r="BD1449">
        <v>10</v>
      </c>
      <c r="BE1449">
        <v>16</v>
      </c>
      <c r="BF1449" s="6">
        <f t="shared" si="66"/>
        <v>46311</v>
      </c>
      <c r="BG1449">
        <f t="shared" si="67"/>
        <v>-0.33333333333575865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1002638628</v>
      </c>
      <c r="C1450">
        <v>3</v>
      </c>
      <c r="D1450" t="s">
        <v>59</v>
      </c>
      <c r="E1450">
        <v>4</v>
      </c>
      <c r="F1450" t="s">
        <v>241</v>
      </c>
      <c r="G1450" t="s">
        <v>819</v>
      </c>
      <c r="H1450" t="s">
        <v>820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46310.586574074077</v>
      </c>
      <c r="P1450" s="57">
        <v>46311.92224537037</v>
      </c>
      <c r="Q1450">
        <v>69410857</v>
      </c>
      <c r="S1450">
        <v>141373127641</v>
      </c>
      <c r="T1450" t="s">
        <v>7815</v>
      </c>
      <c r="U1450" t="s">
        <v>7816</v>
      </c>
      <c r="V1450" t="s">
        <v>7817</v>
      </c>
      <c r="Z1450">
        <v>109.86192699999999</v>
      </c>
      <c r="AA1450">
        <v>-7.4156389999999996</v>
      </c>
      <c r="AB1450" t="s">
        <v>7818</v>
      </c>
      <c r="AC1450" t="s">
        <v>235</v>
      </c>
      <c r="AL1450" t="s">
        <v>217</v>
      </c>
      <c r="AM1450" t="s">
        <v>7819</v>
      </c>
      <c r="AN1450" t="s">
        <v>6</v>
      </c>
      <c r="AO1450" t="s">
        <v>7820</v>
      </c>
      <c r="AP1450" s="57">
        <v>46311.458333333336</v>
      </c>
      <c r="AR1450" t="s">
        <v>218</v>
      </c>
      <c r="AS1450" t="s">
        <v>219</v>
      </c>
      <c r="AT1450" t="s">
        <v>230</v>
      </c>
      <c r="AU1450">
        <v>20261016</v>
      </c>
      <c r="AV1450" t="s">
        <v>221</v>
      </c>
      <c r="AW1450" t="s">
        <v>883</v>
      </c>
      <c r="AX1450" t="s">
        <v>222</v>
      </c>
      <c r="BA1450" s="57">
        <v>46311.458333333336</v>
      </c>
      <c r="BB1450" t="s">
        <v>7819</v>
      </c>
      <c r="BC1450">
        <v>2026</v>
      </c>
      <c r="BD1450">
        <v>10</v>
      </c>
      <c r="BE1450">
        <v>16</v>
      </c>
      <c r="BF1450" s="6">
        <f t="shared" si="66"/>
        <v>46311</v>
      </c>
      <c r="BG1450">
        <f t="shared" si="67"/>
        <v>-0.45833333333575865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1002637659</v>
      </c>
      <c r="C1451">
        <v>3</v>
      </c>
      <c r="D1451" t="s">
        <v>59</v>
      </c>
      <c r="E1451">
        <v>4</v>
      </c>
      <c r="F1451" t="s">
        <v>241</v>
      </c>
      <c r="G1451" t="s">
        <v>819</v>
      </c>
      <c r="H1451" t="s">
        <v>820</v>
      </c>
      <c r="I1451" t="s">
        <v>212</v>
      </c>
      <c r="J1451" t="s">
        <v>213</v>
      </c>
      <c r="K1451" t="s">
        <v>149</v>
      </c>
      <c r="L1451" t="s">
        <v>214</v>
      </c>
      <c r="M1451" t="s">
        <v>76</v>
      </c>
      <c r="N1451" t="s">
        <v>215</v>
      </c>
      <c r="O1451" s="57">
        <v>46310.357395833336</v>
      </c>
      <c r="P1451" s="57">
        <v>46311.644652777781</v>
      </c>
      <c r="Q1451">
        <v>69410483</v>
      </c>
      <c r="S1451">
        <v>141373127848</v>
      </c>
      <c r="T1451" t="s">
        <v>7821</v>
      </c>
      <c r="U1451" t="s">
        <v>8967</v>
      </c>
      <c r="V1451" t="s">
        <v>7822</v>
      </c>
      <c r="Z1451">
        <v>109.863079</v>
      </c>
      <c r="AA1451">
        <v>-7.2961869999999998</v>
      </c>
      <c r="AB1451" t="s">
        <v>7823</v>
      </c>
      <c r="AC1451" t="s">
        <v>235</v>
      </c>
      <c r="AL1451" t="s">
        <v>217</v>
      </c>
      <c r="AM1451" t="s">
        <v>7774</v>
      </c>
      <c r="AN1451" t="s">
        <v>6</v>
      </c>
      <c r="AO1451" t="s">
        <v>7598</v>
      </c>
      <c r="AP1451" s="57">
        <v>46311.625</v>
      </c>
      <c r="AR1451" t="s">
        <v>218</v>
      </c>
      <c r="AS1451" t="s">
        <v>219</v>
      </c>
      <c r="AT1451" t="s">
        <v>230</v>
      </c>
      <c r="AU1451">
        <v>20261016</v>
      </c>
      <c r="AV1451" t="s">
        <v>221</v>
      </c>
      <c r="AW1451" t="s">
        <v>876</v>
      </c>
      <c r="AX1451" t="s">
        <v>222</v>
      </c>
      <c r="BA1451" s="57">
        <v>46311.625</v>
      </c>
      <c r="BB1451" t="s">
        <v>7774</v>
      </c>
      <c r="BC1451">
        <v>2026</v>
      </c>
      <c r="BD1451">
        <v>10</v>
      </c>
      <c r="BE1451">
        <v>16</v>
      </c>
      <c r="BF1451" s="6">
        <f t="shared" si="66"/>
        <v>46311</v>
      </c>
      <c r="BG1451">
        <f t="shared" si="67"/>
        <v>-0.625</v>
      </c>
      <c r="BH1451" t="str">
        <f t="shared" si="68"/>
        <v>COMPLY</v>
      </c>
      <c r="BI1451" t="e">
        <f>VLOOKUP(H1451,Sheet2!$A$1:$B$270,2,FALSE)</f>
        <v>#N/A</v>
      </c>
    </row>
    <row r="1452" spans="1:61">
      <c r="A1452">
        <v>1451</v>
      </c>
      <c r="B1452">
        <v>1002640807</v>
      </c>
      <c r="C1452">
        <v>3</v>
      </c>
      <c r="D1452" t="s">
        <v>59</v>
      </c>
      <c r="E1452">
        <v>4</v>
      </c>
      <c r="F1452" t="s">
        <v>241</v>
      </c>
      <c r="G1452" t="s">
        <v>819</v>
      </c>
      <c r="H1452" t="s">
        <v>820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46311.708113425928</v>
      </c>
      <c r="P1452" s="57">
        <v>46312.734513888892</v>
      </c>
      <c r="Q1452">
        <v>69411771</v>
      </c>
      <c r="S1452">
        <v>141373127851</v>
      </c>
      <c r="T1452" t="s">
        <v>8968</v>
      </c>
      <c r="U1452" t="s">
        <v>8969</v>
      </c>
      <c r="V1452" t="s">
        <v>8970</v>
      </c>
      <c r="Z1452">
        <v>109.9120637</v>
      </c>
      <c r="AA1452">
        <v>-7.3619266999999997</v>
      </c>
      <c r="AB1452" t="s">
        <v>8971</v>
      </c>
      <c r="AC1452" t="s">
        <v>235</v>
      </c>
      <c r="AL1452" t="s">
        <v>217</v>
      </c>
      <c r="AM1452" t="s">
        <v>8711</v>
      </c>
      <c r="AN1452" t="s">
        <v>6</v>
      </c>
      <c r="AO1452" t="s">
        <v>8972</v>
      </c>
      <c r="AP1452" s="57">
        <v>46312.625</v>
      </c>
      <c r="AR1452" t="s">
        <v>218</v>
      </c>
      <c r="AS1452" t="s">
        <v>219</v>
      </c>
      <c r="AT1452" t="s">
        <v>230</v>
      </c>
      <c r="AU1452">
        <v>20261017</v>
      </c>
      <c r="AV1452" t="s">
        <v>221</v>
      </c>
      <c r="AW1452" t="s">
        <v>878</v>
      </c>
      <c r="AX1452" t="s">
        <v>222</v>
      </c>
      <c r="BA1452" s="57">
        <v>46312.625</v>
      </c>
      <c r="BB1452" t="s">
        <v>8711</v>
      </c>
      <c r="BC1452">
        <v>2026</v>
      </c>
      <c r="BD1452">
        <v>10</v>
      </c>
      <c r="BE1452">
        <v>17</v>
      </c>
      <c r="BF1452" s="6">
        <f t="shared" si="66"/>
        <v>46312</v>
      </c>
      <c r="BG1452">
        <f t="shared" si="67"/>
        <v>-0.625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1002641826</v>
      </c>
      <c r="C1453">
        <v>3</v>
      </c>
      <c r="D1453" t="s">
        <v>59</v>
      </c>
      <c r="E1453">
        <v>4</v>
      </c>
      <c r="F1453" t="s">
        <v>241</v>
      </c>
      <c r="G1453" t="s">
        <v>819</v>
      </c>
      <c r="H1453" t="s">
        <v>820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46313.465752314813</v>
      </c>
      <c r="P1453" s="57">
        <v>46315.516828703701</v>
      </c>
      <c r="Q1453">
        <v>69412317</v>
      </c>
      <c r="S1453">
        <v>141373127672</v>
      </c>
      <c r="T1453" t="s">
        <v>8978</v>
      </c>
      <c r="U1453" t="s">
        <v>8969</v>
      </c>
      <c r="V1453" t="s">
        <v>8979</v>
      </c>
      <c r="Z1453">
        <v>109.9120637</v>
      </c>
      <c r="AA1453">
        <v>-7.3619266999999997</v>
      </c>
      <c r="AB1453" t="s">
        <v>8980</v>
      </c>
      <c r="AC1453" t="s">
        <v>235</v>
      </c>
      <c r="AL1453" t="s">
        <v>217</v>
      </c>
      <c r="AM1453" t="s">
        <v>8981</v>
      </c>
      <c r="AN1453" t="s">
        <v>6</v>
      </c>
      <c r="AO1453" t="s">
        <v>8521</v>
      </c>
      <c r="AP1453" s="57">
        <v>46314.333333333336</v>
      </c>
      <c r="AR1453" t="s">
        <v>218</v>
      </c>
      <c r="AS1453" t="s">
        <v>219</v>
      </c>
      <c r="AT1453" t="s">
        <v>230</v>
      </c>
      <c r="AU1453">
        <v>20261020</v>
      </c>
      <c r="AV1453" t="s">
        <v>221</v>
      </c>
      <c r="AW1453" t="s">
        <v>923</v>
      </c>
      <c r="AX1453" t="s">
        <v>222</v>
      </c>
      <c r="BA1453" s="57">
        <v>46314.333333333336</v>
      </c>
      <c r="BB1453" t="s">
        <v>8981</v>
      </c>
      <c r="BC1453">
        <v>2026</v>
      </c>
      <c r="BD1453">
        <v>10</v>
      </c>
      <c r="BE1453">
        <v>20</v>
      </c>
      <c r="BF1453" s="6">
        <f t="shared" si="66"/>
        <v>46315</v>
      </c>
      <c r="BG1453">
        <f t="shared" si="67"/>
        <v>0.66666666666424135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1002642947</v>
      </c>
      <c r="C1454">
        <v>3</v>
      </c>
      <c r="D1454" t="s">
        <v>59</v>
      </c>
      <c r="E1454">
        <v>4</v>
      </c>
      <c r="F1454" t="s">
        <v>241</v>
      </c>
      <c r="G1454" t="s">
        <v>819</v>
      </c>
      <c r="H1454" t="s">
        <v>820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46314.493506944447</v>
      </c>
      <c r="P1454" s="57">
        <v>46315.645810185182</v>
      </c>
      <c r="Q1454">
        <v>69412828</v>
      </c>
      <c r="S1454">
        <v>141373127480</v>
      </c>
      <c r="T1454" t="s">
        <v>9871</v>
      </c>
      <c r="U1454" t="s">
        <v>9872</v>
      </c>
      <c r="V1454" t="s">
        <v>9873</v>
      </c>
      <c r="Z1454">
        <v>109.86708</v>
      </c>
      <c r="AA1454">
        <v>-7.2759819999999999</v>
      </c>
      <c r="AB1454" t="s">
        <v>9874</v>
      </c>
      <c r="AC1454" t="s">
        <v>235</v>
      </c>
      <c r="AL1454" t="s">
        <v>217</v>
      </c>
      <c r="AM1454" t="s">
        <v>9875</v>
      </c>
      <c r="AN1454" t="s">
        <v>6</v>
      </c>
      <c r="AO1454" t="s">
        <v>9451</v>
      </c>
      <c r="AP1454" s="57">
        <v>46315.333333333336</v>
      </c>
      <c r="AR1454" t="s">
        <v>218</v>
      </c>
      <c r="AS1454" t="s">
        <v>219</v>
      </c>
      <c r="AT1454" t="s">
        <v>230</v>
      </c>
      <c r="AU1454">
        <v>20261020</v>
      </c>
      <c r="AV1454" t="s">
        <v>221</v>
      </c>
      <c r="AW1454" t="s">
        <v>876</v>
      </c>
      <c r="AX1454" t="s">
        <v>222</v>
      </c>
      <c r="BA1454" s="57">
        <v>46315.333333333336</v>
      </c>
      <c r="BB1454" t="s">
        <v>9875</v>
      </c>
      <c r="BC1454">
        <v>2026</v>
      </c>
      <c r="BD1454">
        <v>10</v>
      </c>
      <c r="BE1454">
        <v>20</v>
      </c>
      <c r="BF1454" s="6">
        <f t="shared" si="66"/>
        <v>46315</v>
      </c>
      <c r="BG1454">
        <f t="shared" si="67"/>
        <v>-0.33333333333575865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1002633275</v>
      </c>
      <c r="C1455">
        <v>3</v>
      </c>
      <c r="D1455" t="s">
        <v>59</v>
      </c>
      <c r="E1455">
        <v>4</v>
      </c>
      <c r="F1455" t="s">
        <v>241</v>
      </c>
      <c r="G1455" t="s">
        <v>819</v>
      </c>
      <c r="H1455" t="s">
        <v>820</v>
      </c>
      <c r="I1455" t="s">
        <v>212</v>
      </c>
      <c r="J1455" t="s">
        <v>213</v>
      </c>
      <c r="K1455" t="s">
        <v>149</v>
      </c>
      <c r="M1455" t="s">
        <v>1625</v>
      </c>
      <c r="N1455" t="s">
        <v>215</v>
      </c>
      <c r="O1455" s="57">
        <v>46307.624224537038</v>
      </c>
      <c r="P1455" s="57">
        <v>46307.663773148146</v>
      </c>
      <c r="Q1455">
        <v>69408785</v>
      </c>
      <c r="S1455">
        <v>141373127818</v>
      </c>
      <c r="T1455" t="s">
        <v>6319</v>
      </c>
      <c r="Z1455">
        <v>109.90550994873</v>
      </c>
      <c r="AA1455">
        <v>-7.2279521842011096</v>
      </c>
      <c r="AB1455" t="s">
        <v>6327</v>
      </c>
      <c r="AC1455" t="s">
        <v>284</v>
      </c>
      <c r="AO1455" s="57">
        <v>46366.642951388887</v>
      </c>
      <c r="AR1455" t="s">
        <v>1630</v>
      </c>
      <c r="AS1455" t="s">
        <v>219</v>
      </c>
      <c r="AT1455" t="s">
        <v>230</v>
      </c>
      <c r="AV1455" t="s">
        <v>6328</v>
      </c>
      <c r="AW1455" t="s">
        <v>541</v>
      </c>
      <c r="AX1455" t="s">
        <v>222</v>
      </c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:61">
      <c r="A1456">
        <v>1455</v>
      </c>
      <c r="B1456">
        <v>1002633602</v>
      </c>
      <c r="C1456">
        <v>3</v>
      </c>
      <c r="D1456" t="s">
        <v>59</v>
      </c>
      <c r="E1456">
        <v>4</v>
      </c>
      <c r="F1456" t="s">
        <v>241</v>
      </c>
      <c r="G1456" t="s">
        <v>819</v>
      </c>
      <c r="H1456" t="s">
        <v>820</v>
      </c>
      <c r="I1456" t="s">
        <v>212</v>
      </c>
      <c r="J1456" t="s">
        <v>213</v>
      </c>
      <c r="K1456" t="s">
        <v>149</v>
      </c>
      <c r="M1456" t="s">
        <v>1625</v>
      </c>
      <c r="N1456" t="s">
        <v>215</v>
      </c>
      <c r="O1456" s="57">
        <v>46307.686967592592</v>
      </c>
      <c r="P1456" s="57">
        <v>46308.6408912037</v>
      </c>
      <c r="Q1456">
        <v>69408910</v>
      </c>
      <c r="S1456">
        <v>141373127820</v>
      </c>
      <c r="T1456" t="s">
        <v>6319</v>
      </c>
      <c r="U1456" t="s">
        <v>6320</v>
      </c>
      <c r="V1456" t="s">
        <v>6321</v>
      </c>
      <c r="Z1456">
        <v>109.90865230157399</v>
      </c>
      <c r="AA1456">
        <v>-7.2307117540763404</v>
      </c>
      <c r="AB1456" t="s">
        <v>6322</v>
      </c>
      <c r="AC1456" t="s">
        <v>284</v>
      </c>
      <c r="AL1456" t="s">
        <v>217</v>
      </c>
      <c r="AM1456" t="s">
        <v>6323</v>
      </c>
      <c r="AN1456" t="s">
        <v>6</v>
      </c>
      <c r="AO1456" s="57">
        <v>46366.694722222222</v>
      </c>
      <c r="AP1456" s="57">
        <v>46309.333333333336</v>
      </c>
      <c r="AR1456" t="s">
        <v>12</v>
      </c>
      <c r="AS1456" t="s">
        <v>219</v>
      </c>
      <c r="AT1456" t="s">
        <v>230</v>
      </c>
      <c r="AV1456" t="s">
        <v>6764</v>
      </c>
      <c r="AW1456" t="s">
        <v>540</v>
      </c>
      <c r="AX1456" t="s">
        <v>222</v>
      </c>
      <c r="AY1456" t="s">
        <v>10551</v>
      </c>
      <c r="AZ1456" t="s">
        <v>6764</v>
      </c>
      <c r="BA1456" s="57">
        <v>46309.333333333336</v>
      </c>
      <c r="BB1456" t="s">
        <v>6323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:61">
      <c r="A1457">
        <v>1456</v>
      </c>
      <c r="B1457">
        <v>1002640055</v>
      </c>
      <c r="C1457">
        <v>3</v>
      </c>
      <c r="D1457" t="s">
        <v>59</v>
      </c>
      <c r="E1457">
        <v>4</v>
      </c>
      <c r="F1457" t="s">
        <v>241</v>
      </c>
      <c r="G1457" t="s">
        <v>819</v>
      </c>
      <c r="H1457" t="s">
        <v>820</v>
      </c>
      <c r="I1457" t="s">
        <v>212</v>
      </c>
      <c r="J1457" t="s">
        <v>213</v>
      </c>
      <c r="K1457" t="s">
        <v>149</v>
      </c>
      <c r="L1457" t="s">
        <v>214</v>
      </c>
      <c r="M1457" t="s">
        <v>1918</v>
      </c>
      <c r="N1457" t="s">
        <v>215</v>
      </c>
      <c r="O1457" s="57">
        <v>46311.541365740741</v>
      </c>
      <c r="P1457" s="57">
        <v>46316.451932870368</v>
      </c>
      <c r="Q1457">
        <v>69411451</v>
      </c>
      <c r="S1457">
        <v>141373127847</v>
      </c>
      <c r="T1457" t="s">
        <v>8973</v>
      </c>
      <c r="U1457" t="s">
        <v>8974</v>
      </c>
      <c r="V1457" t="s">
        <v>8975</v>
      </c>
      <c r="Z1457">
        <v>109.847460922008</v>
      </c>
      <c r="AA1457">
        <v>-7.41815553176846</v>
      </c>
      <c r="AB1457" t="s">
        <v>8976</v>
      </c>
      <c r="AC1457" t="s">
        <v>235</v>
      </c>
      <c r="AL1457" t="s">
        <v>217</v>
      </c>
      <c r="AM1457" t="s">
        <v>8977</v>
      </c>
      <c r="AN1457" t="s">
        <v>6</v>
      </c>
      <c r="AO1457" t="s">
        <v>7998</v>
      </c>
      <c r="AP1457" s="57">
        <v>46312.458333333336</v>
      </c>
      <c r="AQ1457" t="s">
        <v>838</v>
      </c>
      <c r="AR1457" t="s">
        <v>12</v>
      </c>
      <c r="AS1457" t="s">
        <v>219</v>
      </c>
      <c r="AT1457" t="s">
        <v>230</v>
      </c>
      <c r="AV1457" t="s">
        <v>1626</v>
      </c>
      <c r="AW1457" t="s">
        <v>877</v>
      </c>
      <c r="AX1457" t="s">
        <v>222</v>
      </c>
      <c r="BA1457" s="57">
        <v>46312.458333333336</v>
      </c>
      <c r="BB1457" t="s">
        <v>8977</v>
      </c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:61">
      <c r="A1458">
        <v>1457</v>
      </c>
      <c r="B1458">
        <v>1002621460</v>
      </c>
      <c r="C1458">
        <v>3</v>
      </c>
      <c r="D1458" t="s">
        <v>49</v>
      </c>
      <c r="E1458">
        <v>4</v>
      </c>
      <c r="F1458" t="s">
        <v>249</v>
      </c>
      <c r="G1458" t="s">
        <v>2219</v>
      </c>
      <c r="H1458" t="s">
        <v>2220</v>
      </c>
      <c r="I1458" t="s">
        <v>212</v>
      </c>
      <c r="J1458" t="s">
        <v>213</v>
      </c>
      <c r="K1458" t="s">
        <v>149</v>
      </c>
      <c r="L1458" t="s">
        <v>214</v>
      </c>
      <c r="M1458" t="s">
        <v>836</v>
      </c>
      <c r="N1458" t="s">
        <v>215</v>
      </c>
      <c r="O1458" s="57">
        <v>46299.644895833335</v>
      </c>
      <c r="P1458" s="57">
        <v>46301.39984953704</v>
      </c>
      <c r="Q1458">
        <v>69403943</v>
      </c>
      <c r="S1458">
        <v>146279106175</v>
      </c>
      <c r="T1458" t="s">
        <v>2226</v>
      </c>
      <c r="U1458" t="s">
        <v>2227</v>
      </c>
      <c r="V1458" t="s">
        <v>2228</v>
      </c>
      <c r="Z1458">
        <v>109.7709814</v>
      </c>
      <c r="AA1458">
        <v>-6.9033647</v>
      </c>
      <c r="AB1458" t="s">
        <v>2229</v>
      </c>
      <c r="AC1458" t="s">
        <v>235</v>
      </c>
      <c r="AL1458" t="s">
        <v>217</v>
      </c>
      <c r="AM1458" t="s">
        <v>2230</v>
      </c>
      <c r="AN1458" t="s">
        <v>6</v>
      </c>
      <c r="AO1458" s="57">
        <v>46122.65283564815</v>
      </c>
      <c r="AP1458" s="57">
        <v>46300.625</v>
      </c>
      <c r="AQ1458" t="s">
        <v>841</v>
      </c>
      <c r="AR1458" t="s">
        <v>14</v>
      </c>
      <c r="AS1458" t="s">
        <v>219</v>
      </c>
      <c r="AT1458" t="s">
        <v>230</v>
      </c>
      <c r="AV1458" t="s">
        <v>837</v>
      </c>
      <c r="AW1458" t="s">
        <v>2231</v>
      </c>
      <c r="AX1458" t="s">
        <v>222</v>
      </c>
      <c r="BA1458" s="57">
        <v>46300.625</v>
      </c>
      <c r="BB1458" t="s">
        <v>2230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:61">
      <c r="A1459">
        <v>1458</v>
      </c>
      <c r="B1459">
        <v>1002619427</v>
      </c>
      <c r="C1459">
        <v>3</v>
      </c>
      <c r="D1459" t="s">
        <v>49</v>
      </c>
      <c r="E1459">
        <v>4</v>
      </c>
      <c r="F1459" t="s">
        <v>249</v>
      </c>
      <c r="G1459" t="s">
        <v>2219</v>
      </c>
      <c r="H1459" t="s">
        <v>2220</v>
      </c>
      <c r="I1459" t="s">
        <v>212</v>
      </c>
      <c r="J1459" t="s">
        <v>213</v>
      </c>
      <c r="K1459" t="s">
        <v>149</v>
      </c>
      <c r="M1459" t="s">
        <v>76</v>
      </c>
      <c r="N1459" t="s">
        <v>215</v>
      </c>
      <c r="O1459" s="57">
        <v>46297.453460648147</v>
      </c>
      <c r="P1459" s="57">
        <v>46297.533946759257</v>
      </c>
      <c r="Q1459">
        <v>69401596</v>
      </c>
      <c r="S1459">
        <v>146279106155</v>
      </c>
      <c r="T1459" t="s">
        <v>2221</v>
      </c>
      <c r="U1459" t="s">
        <v>2222</v>
      </c>
      <c r="V1459" t="s">
        <v>2223</v>
      </c>
      <c r="Z1459">
        <v>109.699314</v>
      </c>
      <c r="AA1459">
        <v>-6.922612</v>
      </c>
      <c r="AB1459" t="s">
        <v>2224</v>
      </c>
      <c r="AC1459" t="s">
        <v>283</v>
      </c>
      <c r="AL1459" t="s">
        <v>217</v>
      </c>
      <c r="AM1459" t="s">
        <v>2225</v>
      </c>
      <c r="AN1459" t="s">
        <v>6</v>
      </c>
      <c r="AO1459" s="57">
        <v>46063.455081018517</v>
      </c>
      <c r="AR1459" t="s">
        <v>218</v>
      </c>
      <c r="AS1459" t="s">
        <v>219</v>
      </c>
      <c r="AT1459" t="s">
        <v>230</v>
      </c>
      <c r="AU1459">
        <v>20261002</v>
      </c>
      <c r="AV1459" t="s">
        <v>221</v>
      </c>
      <c r="AW1459" t="s">
        <v>1516</v>
      </c>
      <c r="AX1459" t="s">
        <v>222</v>
      </c>
      <c r="BA1459" s="57">
        <v>46297.291666666664</v>
      </c>
      <c r="BB1459" t="s">
        <v>2225</v>
      </c>
      <c r="BC1459">
        <v>2026</v>
      </c>
      <c r="BD1459">
        <v>10</v>
      </c>
      <c r="BE1459">
        <v>2</v>
      </c>
      <c r="BF1459" s="6">
        <f t="shared" si="66"/>
        <v>46297</v>
      </c>
      <c r="BG1459">
        <f t="shared" si="67"/>
        <v>-0.29166666666424135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1002632064</v>
      </c>
      <c r="C1460">
        <v>3</v>
      </c>
      <c r="D1460" t="s">
        <v>49</v>
      </c>
      <c r="E1460">
        <v>4</v>
      </c>
      <c r="F1460" t="s">
        <v>249</v>
      </c>
      <c r="G1460" t="s">
        <v>2219</v>
      </c>
      <c r="H1460" t="s">
        <v>2220</v>
      </c>
      <c r="I1460" t="s">
        <v>212</v>
      </c>
      <c r="J1460" t="s">
        <v>213</v>
      </c>
      <c r="K1460" t="s">
        <v>149</v>
      </c>
      <c r="M1460" t="s">
        <v>76</v>
      </c>
      <c r="N1460" t="s">
        <v>215</v>
      </c>
      <c r="O1460" s="57">
        <v>46307.386631944442</v>
      </c>
      <c r="P1460" s="57">
        <v>46309.640601851854</v>
      </c>
      <c r="Q1460">
        <v>69408359</v>
      </c>
      <c r="S1460">
        <v>146279106251</v>
      </c>
      <c r="T1460" t="s">
        <v>6329</v>
      </c>
      <c r="U1460" t="s">
        <v>6334</v>
      </c>
      <c r="V1460" t="s">
        <v>6335</v>
      </c>
      <c r="Z1460">
        <v>109.7926894</v>
      </c>
      <c r="AA1460">
        <v>-6.9812178999999999</v>
      </c>
      <c r="AB1460" t="s">
        <v>6332</v>
      </c>
      <c r="AC1460" t="s">
        <v>225</v>
      </c>
      <c r="AL1460" t="s">
        <v>217</v>
      </c>
      <c r="AM1460" t="s">
        <v>6336</v>
      </c>
      <c r="AN1460" t="s">
        <v>6</v>
      </c>
      <c r="AO1460" s="57">
        <v>46366.392314814817</v>
      </c>
      <c r="AP1460" s="57">
        <v>46309.333333333336</v>
      </c>
      <c r="AR1460" t="s">
        <v>218</v>
      </c>
      <c r="AS1460" t="s">
        <v>219</v>
      </c>
      <c r="AT1460" t="s">
        <v>230</v>
      </c>
      <c r="AU1460">
        <v>20261014</v>
      </c>
      <c r="AV1460" t="s">
        <v>221</v>
      </c>
      <c r="AW1460" t="s">
        <v>3535</v>
      </c>
      <c r="AX1460" t="s">
        <v>222</v>
      </c>
      <c r="BA1460" s="57">
        <v>46309.333333333336</v>
      </c>
      <c r="BB1460" t="s">
        <v>6336</v>
      </c>
      <c r="BC1460">
        <v>2026</v>
      </c>
      <c r="BD1460">
        <v>10</v>
      </c>
      <c r="BE1460">
        <v>14</v>
      </c>
      <c r="BF1460" s="6">
        <f t="shared" si="66"/>
        <v>46309</v>
      </c>
      <c r="BG1460">
        <f t="shared" si="67"/>
        <v>-0.33333333333575865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1002632088</v>
      </c>
      <c r="C1461">
        <v>3</v>
      </c>
      <c r="D1461" t="s">
        <v>49</v>
      </c>
      <c r="E1461">
        <v>4</v>
      </c>
      <c r="F1461" t="s">
        <v>249</v>
      </c>
      <c r="G1461" t="s">
        <v>2219</v>
      </c>
      <c r="H1461" t="s">
        <v>2220</v>
      </c>
      <c r="I1461" t="s">
        <v>212</v>
      </c>
      <c r="J1461" t="s">
        <v>213</v>
      </c>
      <c r="K1461" t="s">
        <v>149</v>
      </c>
      <c r="M1461" t="s">
        <v>76</v>
      </c>
      <c r="N1461" t="s">
        <v>215</v>
      </c>
      <c r="O1461" s="57">
        <v>46307.389976851853</v>
      </c>
      <c r="P1461" s="57">
        <v>46309.619259259256</v>
      </c>
      <c r="Q1461">
        <v>69408372</v>
      </c>
      <c r="S1461">
        <v>146279106252</v>
      </c>
      <c r="T1461" t="s">
        <v>6329</v>
      </c>
      <c r="U1461" t="s">
        <v>6334</v>
      </c>
      <c r="V1461" t="s">
        <v>6337</v>
      </c>
      <c r="Z1461">
        <v>109.7926776</v>
      </c>
      <c r="AA1461">
        <v>-6.9812317999999998</v>
      </c>
      <c r="AB1461" t="s">
        <v>6332</v>
      </c>
      <c r="AC1461" t="s">
        <v>225</v>
      </c>
      <c r="AL1461" t="s">
        <v>217</v>
      </c>
      <c r="AM1461" t="s">
        <v>6336</v>
      </c>
      <c r="AN1461" t="s">
        <v>6</v>
      </c>
      <c r="AO1461" s="57">
        <v>46366.392314814817</v>
      </c>
      <c r="AP1461" s="57">
        <v>46309.333333333336</v>
      </c>
      <c r="AR1461" t="s">
        <v>218</v>
      </c>
      <c r="AS1461" t="s">
        <v>219</v>
      </c>
      <c r="AT1461" t="s">
        <v>230</v>
      </c>
      <c r="AU1461">
        <v>20261014</v>
      </c>
      <c r="AV1461" t="s">
        <v>221</v>
      </c>
      <c r="AW1461" t="s">
        <v>1473</v>
      </c>
      <c r="AX1461" t="s">
        <v>222</v>
      </c>
      <c r="BA1461" s="57">
        <v>46309.333333333336</v>
      </c>
      <c r="BB1461" t="s">
        <v>6336</v>
      </c>
      <c r="BC1461">
        <v>2026</v>
      </c>
      <c r="BD1461">
        <v>10</v>
      </c>
      <c r="BE1461">
        <v>14</v>
      </c>
      <c r="BF1461" s="6">
        <f t="shared" si="66"/>
        <v>46309</v>
      </c>
      <c r="BG1461">
        <f t="shared" si="67"/>
        <v>-0.33333333333575865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1002637673</v>
      </c>
      <c r="C1462">
        <v>3</v>
      </c>
      <c r="D1462" t="s">
        <v>49</v>
      </c>
      <c r="E1462">
        <v>4</v>
      </c>
      <c r="F1462" t="s">
        <v>249</v>
      </c>
      <c r="G1462" t="s">
        <v>2219</v>
      </c>
      <c r="H1462" t="s">
        <v>2220</v>
      </c>
      <c r="I1462" t="s">
        <v>212</v>
      </c>
      <c r="J1462" t="s">
        <v>213</v>
      </c>
      <c r="K1462" t="s">
        <v>149</v>
      </c>
      <c r="M1462" t="s">
        <v>2114</v>
      </c>
      <c r="N1462" t="s">
        <v>215</v>
      </c>
      <c r="O1462" s="57">
        <v>46310.359803240739</v>
      </c>
      <c r="P1462" s="57">
        <v>46314.339606481481</v>
      </c>
      <c r="Q1462">
        <v>69408363</v>
      </c>
      <c r="T1462" t="s">
        <v>6329</v>
      </c>
      <c r="V1462" t="s">
        <v>6331</v>
      </c>
      <c r="Z1462">
        <v>109.792677</v>
      </c>
      <c r="AA1462">
        <v>-6.9812000000000003</v>
      </c>
      <c r="AB1462" t="s">
        <v>6332</v>
      </c>
      <c r="AC1462" t="s">
        <v>225</v>
      </c>
      <c r="AL1462" t="s">
        <v>217</v>
      </c>
      <c r="AM1462" t="s">
        <v>6333</v>
      </c>
      <c r="AN1462" t="s">
        <v>6</v>
      </c>
      <c r="AO1462" t="s">
        <v>7598</v>
      </c>
      <c r="AP1462" s="57">
        <v>46309</v>
      </c>
      <c r="AR1462" t="s">
        <v>543</v>
      </c>
      <c r="AS1462" t="s">
        <v>219</v>
      </c>
      <c r="AT1462" t="s">
        <v>230</v>
      </c>
      <c r="AV1462" t="s">
        <v>2119</v>
      </c>
      <c r="AW1462" t="s">
        <v>540</v>
      </c>
      <c r="AX1462" t="s">
        <v>222</v>
      </c>
      <c r="BA1462" s="57">
        <v>46309.333333333336</v>
      </c>
      <c r="BB1462" t="s">
        <v>6333</v>
      </c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:61">
      <c r="A1463">
        <v>1462</v>
      </c>
      <c r="B1463">
        <v>1002632112</v>
      </c>
      <c r="C1463">
        <v>3</v>
      </c>
      <c r="D1463" t="s">
        <v>49</v>
      </c>
      <c r="E1463">
        <v>4</v>
      </c>
      <c r="F1463" t="s">
        <v>249</v>
      </c>
      <c r="G1463" t="s">
        <v>2219</v>
      </c>
      <c r="H1463" t="s">
        <v>2220</v>
      </c>
      <c r="I1463" t="s">
        <v>212</v>
      </c>
      <c r="J1463" t="s">
        <v>213</v>
      </c>
      <c r="K1463" t="s">
        <v>149</v>
      </c>
      <c r="M1463" t="s">
        <v>1918</v>
      </c>
      <c r="N1463" t="s">
        <v>215</v>
      </c>
      <c r="O1463" s="57">
        <v>46307.395856481482</v>
      </c>
      <c r="P1463" s="57">
        <v>46310.360497685186</v>
      </c>
      <c r="Q1463">
        <v>69408363</v>
      </c>
      <c r="S1463">
        <v>146279106253</v>
      </c>
      <c r="T1463" t="s">
        <v>6329</v>
      </c>
      <c r="U1463" t="s">
        <v>6330</v>
      </c>
      <c r="V1463" t="s">
        <v>6331</v>
      </c>
      <c r="Z1463">
        <v>109.7926779</v>
      </c>
      <c r="AA1463">
        <v>-6.9812314000000004</v>
      </c>
      <c r="AB1463" t="s">
        <v>6332</v>
      </c>
      <c r="AC1463" t="s">
        <v>225</v>
      </c>
      <c r="AL1463" t="s">
        <v>217</v>
      </c>
      <c r="AM1463" t="s">
        <v>6333</v>
      </c>
      <c r="AN1463" t="s">
        <v>6</v>
      </c>
      <c r="AO1463" s="57">
        <v>46366.403032407405</v>
      </c>
      <c r="AP1463" s="57">
        <v>46309.333333333336</v>
      </c>
      <c r="AQ1463" t="s">
        <v>838</v>
      </c>
      <c r="AR1463" t="s">
        <v>12</v>
      </c>
      <c r="AS1463" t="s">
        <v>219</v>
      </c>
      <c r="AT1463" t="s">
        <v>230</v>
      </c>
      <c r="AV1463" t="s">
        <v>1626</v>
      </c>
      <c r="AW1463" t="s">
        <v>540</v>
      </c>
      <c r="AX1463" t="s">
        <v>222</v>
      </c>
      <c r="BA1463" s="57">
        <v>46309.333333333336</v>
      </c>
      <c r="BB1463" t="s">
        <v>6333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1002639964</v>
      </c>
      <c r="C1464">
        <v>3</v>
      </c>
      <c r="D1464" t="s">
        <v>49</v>
      </c>
      <c r="E1464">
        <v>4</v>
      </c>
      <c r="F1464" t="s">
        <v>249</v>
      </c>
      <c r="G1464" t="s">
        <v>2219</v>
      </c>
      <c r="H1464" t="s">
        <v>2925</v>
      </c>
      <c r="I1464" t="s">
        <v>212</v>
      </c>
      <c r="J1464" t="s">
        <v>213</v>
      </c>
      <c r="K1464" t="s">
        <v>149</v>
      </c>
      <c r="L1464" t="s">
        <v>214</v>
      </c>
      <c r="M1464" t="s">
        <v>1400</v>
      </c>
      <c r="N1464" t="s">
        <v>215</v>
      </c>
      <c r="O1464" s="57">
        <v>46311.486516203702</v>
      </c>
      <c r="P1464" s="57">
        <v>46316.506307870368</v>
      </c>
      <c r="Q1464">
        <v>69411397</v>
      </c>
      <c r="S1464">
        <v>142200107127</v>
      </c>
      <c r="T1464" t="s">
        <v>8982</v>
      </c>
      <c r="U1464" t="s">
        <v>8983</v>
      </c>
      <c r="V1464" t="s">
        <v>8984</v>
      </c>
      <c r="Z1464">
        <v>109.920910857617</v>
      </c>
      <c r="AA1464">
        <v>-7.0119298808576502</v>
      </c>
      <c r="AB1464" t="s">
        <v>8985</v>
      </c>
      <c r="AC1464" t="s">
        <v>216</v>
      </c>
      <c r="AL1464" t="s">
        <v>217</v>
      </c>
      <c r="AM1464" t="s">
        <v>7632</v>
      </c>
      <c r="AN1464" t="s">
        <v>6</v>
      </c>
      <c r="AO1464" t="s">
        <v>8278</v>
      </c>
      <c r="AP1464" s="57">
        <v>46312.333333333336</v>
      </c>
      <c r="AR1464" t="s">
        <v>14</v>
      </c>
      <c r="AS1464" t="s">
        <v>2931</v>
      </c>
      <c r="AT1464" t="s">
        <v>230</v>
      </c>
      <c r="AV1464" t="s">
        <v>10552</v>
      </c>
      <c r="AW1464" t="s">
        <v>880</v>
      </c>
      <c r="AX1464" t="s">
        <v>222</v>
      </c>
      <c r="BA1464" s="57">
        <v>46312.333333333336</v>
      </c>
      <c r="BB1464" t="s">
        <v>7632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:61">
      <c r="A1465">
        <v>1464</v>
      </c>
      <c r="B1465">
        <v>1002621945</v>
      </c>
      <c r="C1465">
        <v>3</v>
      </c>
      <c r="D1465" t="s">
        <v>49</v>
      </c>
      <c r="E1465">
        <v>4</v>
      </c>
      <c r="F1465" t="s">
        <v>249</v>
      </c>
      <c r="G1465" t="s">
        <v>2219</v>
      </c>
      <c r="H1465" t="s">
        <v>2925</v>
      </c>
      <c r="I1465" t="s">
        <v>212</v>
      </c>
      <c r="J1465" t="s">
        <v>213</v>
      </c>
      <c r="K1465" t="s">
        <v>149</v>
      </c>
      <c r="L1465" t="s">
        <v>214</v>
      </c>
      <c r="M1465" t="s">
        <v>76</v>
      </c>
      <c r="N1465" t="s">
        <v>215</v>
      </c>
      <c r="O1465" s="57">
        <v>46300.436574074076</v>
      </c>
      <c r="P1465" s="57">
        <v>46302.472650462965</v>
      </c>
      <c r="Q1465">
        <v>69404159</v>
      </c>
      <c r="S1465">
        <v>142200107073</v>
      </c>
      <c r="T1465" t="s">
        <v>2926</v>
      </c>
      <c r="U1465" t="s">
        <v>2927</v>
      </c>
      <c r="V1465" t="s">
        <v>2928</v>
      </c>
      <c r="Z1465">
        <v>109.902940392494</v>
      </c>
      <c r="AA1465">
        <v>-6.9785114043369196</v>
      </c>
      <c r="AB1465" t="s">
        <v>2929</v>
      </c>
      <c r="AC1465" t="s">
        <v>216</v>
      </c>
      <c r="AL1465" t="s">
        <v>217</v>
      </c>
      <c r="AM1465" t="s">
        <v>2930</v>
      </c>
      <c r="AN1465" t="s">
        <v>6</v>
      </c>
      <c r="AO1465" s="57">
        <v>46152.444537037038</v>
      </c>
      <c r="AP1465" s="57">
        <v>46301.333333333336</v>
      </c>
      <c r="AR1465" t="s">
        <v>218</v>
      </c>
      <c r="AS1465" t="s">
        <v>2931</v>
      </c>
      <c r="AT1465" t="s">
        <v>230</v>
      </c>
      <c r="AU1465">
        <v>20261007</v>
      </c>
      <c r="AV1465" t="s">
        <v>221</v>
      </c>
      <c r="AW1465" t="s">
        <v>880</v>
      </c>
      <c r="AX1465" t="s">
        <v>222</v>
      </c>
      <c r="BA1465" s="57">
        <v>46301.333333333336</v>
      </c>
      <c r="BB1465" t="s">
        <v>2930</v>
      </c>
      <c r="BC1465">
        <v>2026</v>
      </c>
      <c r="BD1465">
        <v>10</v>
      </c>
      <c r="BE1465">
        <v>7</v>
      </c>
      <c r="BF1465" s="6">
        <f t="shared" si="66"/>
        <v>46302</v>
      </c>
      <c r="BG1465">
        <f t="shared" si="67"/>
        <v>0.66666666666424135</v>
      </c>
      <c r="BH1465" t="str">
        <f t="shared" si="68"/>
        <v>COMPLY</v>
      </c>
      <c r="BI1465" t="e">
        <f>VLOOKUP(H1465,Sheet2!$A$1:$B$270,2,FALSE)</f>
        <v>#N/A</v>
      </c>
    </row>
    <row r="1466" spans="1:61">
      <c r="A1466">
        <v>1465</v>
      </c>
      <c r="B1466">
        <v>1002637477</v>
      </c>
      <c r="C1466">
        <v>3</v>
      </c>
      <c r="D1466" t="s">
        <v>49</v>
      </c>
      <c r="E1466">
        <v>4</v>
      </c>
      <c r="F1466" t="s">
        <v>249</v>
      </c>
      <c r="G1466" t="s">
        <v>2219</v>
      </c>
      <c r="H1466" t="s">
        <v>2925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46309.766377314816</v>
      </c>
      <c r="P1466" s="57">
        <v>46310.545983796299</v>
      </c>
      <c r="Q1466">
        <v>69410411</v>
      </c>
      <c r="S1466">
        <v>142200107122</v>
      </c>
      <c r="T1466" t="s">
        <v>7193</v>
      </c>
      <c r="U1466" t="s">
        <v>7824</v>
      </c>
      <c r="V1466" t="s">
        <v>7194</v>
      </c>
      <c r="Z1466">
        <v>109.98500276416701</v>
      </c>
      <c r="AA1466">
        <v>-6.9770122021433103</v>
      </c>
      <c r="AB1466" t="s">
        <v>7195</v>
      </c>
      <c r="AC1466" t="s">
        <v>216</v>
      </c>
      <c r="AL1466" t="s">
        <v>217</v>
      </c>
      <c r="AM1466" t="s">
        <v>7196</v>
      </c>
      <c r="AN1466" t="s">
        <v>6</v>
      </c>
      <c r="AO1466" t="s">
        <v>7197</v>
      </c>
      <c r="AP1466" s="57">
        <v>46310.625</v>
      </c>
      <c r="AR1466" t="s">
        <v>218</v>
      </c>
      <c r="AS1466" t="s">
        <v>2931</v>
      </c>
      <c r="AT1466" t="s">
        <v>230</v>
      </c>
      <c r="AU1466">
        <v>20261015</v>
      </c>
      <c r="AV1466" t="s">
        <v>221</v>
      </c>
      <c r="AW1466" t="s">
        <v>923</v>
      </c>
      <c r="AX1466" t="s">
        <v>222</v>
      </c>
      <c r="BA1466" s="57">
        <v>46310.625</v>
      </c>
      <c r="BB1466" t="s">
        <v>7196</v>
      </c>
      <c r="BC1466">
        <v>2026</v>
      </c>
      <c r="BD1466">
        <v>10</v>
      </c>
      <c r="BE1466">
        <v>15</v>
      </c>
      <c r="BF1466" s="6">
        <f t="shared" si="66"/>
        <v>46310</v>
      </c>
      <c r="BG1466">
        <f t="shared" si="67"/>
        <v>-0.625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1002622019</v>
      </c>
      <c r="C1467">
        <v>3</v>
      </c>
      <c r="D1467" t="s">
        <v>49</v>
      </c>
      <c r="E1467">
        <v>4</v>
      </c>
      <c r="F1467" t="s">
        <v>249</v>
      </c>
      <c r="G1467" t="s">
        <v>2219</v>
      </c>
      <c r="H1467" t="s">
        <v>2925</v>
      </c>
      <c r="I1467" t="s">
        <v>212</v>
      </c>
      <c r="J1467" t="s">
        <v>213</v>
      </c>
      <c r="K1467" t="s">
        <v>149</v>
      </c>
      <c r="M1467" t="s">
        <v>1581</v>
      </c>
      <c r="N1467" t="s">
        <v>215</v>
      </c>
      <c r="O1467" s="57">
        <v>46300.450069444443</v>
      </c>
      <c r="P1467" s="57">
        <v>46300.450729166667</v>
      </c>
      <c r="Q1467">
        <v>69404175</v>
      </c>
      <c r="S1467">
        <v>142200107074</v>
      </c>
      <c r="T1467" t="s">
        <v>2932</v>
      </c>
      <c r="Z1467">
        <v>109.937</v>
      </c>
      <c r="AA1467">
        <v>-7.0038999999999998</v>
      </c>
      <c r="AB1467" t="s">
        <v>2933</v>
      </c>
      <c r="AC1467" t="s">
        <v>283</v>
      </c>
      <c r="AO1467" s="57">
        <v>46152.486157407409</v>
      </c>
      <c r="AR1467" t="s">
        <v>6</v>
      </c>
      <c r="AS1467" t="s">
        <v>2931</v>
      </c>
      <c r="AT1467" t="s">
        <v>230</v>
      </c>
      <c r="AV1467" t="s">
        <v>1584</v>
      </c>
      <c r="AW1467" t="s">
        <v>1984</v>
      </c>
      <c r="AX1467" t="s">
        <v>222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:61">
      <c r="A1468">
        <v>1467</v>
      </c>
      <c r="B1468">
        <v>1002620906</v>
      </c>
      <c r="C1468">
        <v>3</v>
      </c>
      <c r="D1468" t="s">
        <v>49</v>
      </c>
      <c r="E1468">
        <v>4</v>
      </c>
      <c r="F1468" t="s">
        <v>249</v>
      </c>
      <c r="G1468" t="s">
        <v>249</v>
      </c>
      <c r="H1468" t="s">
        <v>2232</v>
      </c>
      <c r="I1468" t="s">
        <v>212</v>
      </c>
      <c r="J1468" t="s">
        <v>213</v>
      </c>
      <c r="K1468" t="s">
        <v>149</v>
      </c>
      <c r="L1468" t="s">
        <v>214</v>
      </c>
      <c r="M1468" t="s">
        <v>1400</v>
      </c>
      <c r="N1468" t="s">
        <v>215</v>
      </c>
      <c r="O1468" s="57">
        <v>46298.499085648145</v>
      </c>
      <c r="P1468" s="57">
        <v>46310.518067129633</v>
      </c>
      <c r="Q1468">
        <v>69403556</v>
      </c>
      <c r="S1468">
        <v>142202155134</v>
      </c>
      <c r="T1468" t="s">
        <v>2233</v>
      </c>
      <c r="U1468" t="s">
        <v>2234</v>
      </c>
      <c r="V1468" t="s">
        <v>2235</v>
      </c>
      <c r="Z1468">
        <v>109.664941</v>
      </c>
      <c r="AA1468">
        <v>-6.9018560000000004</v>
      </c>
      <c r="AB1468" t="s">
        <v>2236</v>
      </c>
      <c r="AC1468" t="s">
        <v>235</v>
      </c>
      <c r="AL1468" t="s">
        <v>217</v>
      </c>
      <c r="AM1468" t="s">
        <v>2098</v>
      </c>
      <c r="AN1468" t="s">
        <v>6</v>
      </c>
      <c r="AO1468" s="57">
        <v>46091.517858796295</v>
      </c>
      <c r="AP1468" s="57">
        <v>46299.333333333336</v>
      </c>
      <c r="AR1468" t="s">
        <v>14</v>
      </c>
      <c r="AS1468" t="s">
        <v>219</v>
      </c>
      <c r="AT1468" t="s">
        <v>230</v>
      </c>
      <c r="AV1468" t="s">
        <v>7828</v>
      </c>
      <c r="AW1468" t="s">
        <v>883</v>
      </c>
      <c r="AX1468" t="s">
        <v>222</v>
      </c>
      <c r="BA1468" s="57">
        <v>46299.333333333336</v>
      </c>
      <c r="BB1468" t="s">
        <v>2098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:61">
      <c r="A1469">
        <v>1468</v>
      </c>
      <c r="B1469">
        <v>1002638902</v>
      </c>
      <c r="C1469">
        <v>3</v>
      </c>
      <c r="D1469" t="s">
        <v>49</v>
      </c>
      <c r="E1469">
        <v>4</v>
      </c>
      <c r="F1469" t="s">
        <v>249</v>
      </c>
      <c r="G1469" t="s">
        <v>249</v>
      </c>
      <c r="H1469" t="s">
        <v>2232</v>
      </c>
      <c r="I1469" t="s">
        <v>212</v>
      </c>
      <c r="J1469" t="s">
        <v>213</v>
      </c>
      <c r="K1469" t="s">
        <v>149</v>
      </c>
      <c r="M1469" t="s">
        <v>1400</v>
      </c>
      <c r="N1469" t="s">
        <v>563</v>
      </c>
      <c r="O1469" s="57">
        <v>46310.641585648147</v>
      </c>
      <c r="P1469" s="57">
        <v>46314.609386574077</v>
      </c>
      <c r="Q1469">
        <v>69410974</v>
      </c>
      <c r="S1469">
        <v>142202155001</v>
      </c>
      <c r="T1469" t="s">
        <v>5347</v>
      </c>
      <c r="U1469" t="s">
        <v>7829</v>
      </c>
      <c r="V1469" t="s">
        <v>8986</v>
      </c>
      <c r="Z1469">
        <v>109.607554106256</v>
      </c>
      <c r="AA1469">
        <v>-6.98254472080394</v>
      </c>
      <c r="AB1469" t="s">
        <v>7830</v>
      </c>
      <c r="AC1469" t="s">
        <v>567</v>
      </c>
      <c r="AL1469" t="s">
        <v>217</v>
      </c>
      <c r="AM1469" t="s">
        <v>8987</v>
      </c>
      <c r="AN1469" t="s">
        <v>6</v>
      </c>
      <c r="AO1469" t="s">
        <v>7547</v>
      </c>
      <c r="AP1469" s="57">
        <v>46314.333333333336</v>
      </c>
      <c r="AR1469" t="s">
        <v>14</v>
      </c>
      <c r="AS1469" t="s">
        <v>219</v>
      </c>
      <c r="AT1469" t="s">
        <v>230</v>
      </c>
      <c r="AV1469" t="s">
        <v>8988</v>
      </c>
      <c r="AW1469" t="s">
        <v>7831</v>
      </c>
      <c r="AX1469" t="s">
        <v>222</v>
      </c>
      <c r="BA1469" s="57">
        <v>46314.333333333336</v>
      </c>
      <c r="BB1469" t="s">
        <v>8987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:61">
      <c r="A1470">
        <v>1469</v>
      </c>
      <c r="B1470">
        <v>1002644443</v>
      </c>
      <c r="C1470">
        <v>3</v>
      </c>
      <c r="D1470" t="s">
        <v>49</v>
      </c>
      <c r="E1470">
        <v>4</v>
      </c>
      <c r="F1470" t="s">
        <v>249</v>
      </c>
      <c r="G1470" t="s">
        <v>249</v>
      </c>
      <c r="H1470" t="s">
        <v>2232</v>
      </c>
      <c r="I1470" t="s">
        <v>212</v>
      </c>
      <c r="J1470" t="s">
        <v>213</v>
      </c>
      <c r="K1470" t="s">
        <v>149</v>
      </c>
      <c r="L1470" t="s">
        <v>214</v>
      </c>
      <c r="M1470" t="s">
        <v>224</v>
      </c>
      <c r="N1470" t="s">
        <v>215</v>
      </c>
      <c r="O1470" s="57">
        <v>46315.335347222222</v>
      </c>
      <c r="P1470" s="57">
        <v>46316.337222222224</v>
      </c>
      <c r="Q1470">
        <v>69413367</v>
      </c>
      <c r="S1470">
        <v>142202155249</v>
      </c>
      <c r="T1470" t="s">
        <v>10553</v>
      </c>
      <c r="U1470" t="s">
        <v>10554</v>
      </c>
      <c r="V1470" t="s">
        <v>10555</v>
      </c>
      <c r="Z1470">
        <v>109.637346537857</v>
      </c>
      <c r="AA1470">
        <v>-6.93803469251724</v>
      </c>
      <c r="AB1470" t="s">
        <v>10556</v>
      </c>
      <c r="AC1470" t="s">
        <v>235</v>
      </c>
      <c r="AL1470" t="s">
        <v>217</v>
      </c>
      <c r="AM1470" t="s">
        <v>10557</v>
      </c>
      <c r="AN1470" t="s">
        <v>6</v>
      </c>
      <c r="AO1470" t="s">
        <v>10155</v>
      </c>
      <c r="AP1470" s="57">
        <v>46316.333333333336</v>
      </c>
      <c r="AR1470" t="s">
        <v>18</v>
      </c>
      <c r="AS1470" t="s">
        <v>219</v>
      </c>
      <c r="AT1470" t="s">
        <v>230</v>
      </c>
      <c r="AV1470" t="s">
        <v>226</v>
      </c>
      <c r="AW1470" t="s">
        <v>1420</v>
      </c>
      <c r="AX1470" t="s">
        <v>222</v>
      </c>
      <c r="BA1470" s="57">
        <v>46316.333333333336</v>
      </c>
      <c r="BB1470" t="s">
        <v>10557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:61">
      <c r="A1471">
        <v>1470</v>
      </c>
      <c r="B1471">
        <v>1002625609</v>
      </c>
      <c r="C1471">
        <v>3</v>
      </c>
      <c r="D1471" t="s">
        <v>49</v>
      </c>
      <c r="E1471">
        <v>4</v>
      </c>
      <c r="F1471" t="s">
        <v>249</v>
      </c>
      <c r="G1471" t="s">
        <v>249</v>
      </c>
      <c r="H1471" t="s">
        <v>2232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46302.43310185185</v>
      </c>
      <c r="P1471" s="57">
        <v>46302.701226851852</v>
      </c>
      <c r="Q1471">
        <v>69405564</v>
      </c>
      <c r="S1471">
        <v>142202155166</v>
      </c>
      <c r="T1471" t="s">
        <v>4199</v>
      </c>
      <c r="U1471" t="s">
        <v>4200</v>
      </c>
      <c r="V1471" t="s">
        <v>4201</v>
      </c>
      <c r="Z1471">
        <v>109.675504</v>
      </c>
      <c r="AA1471">
        <v>-6.8855170000000001</v>
      </c>
      <c r="AB1471" t="s">
        <v>4202</v>
      </c>
      <c r="AC1471" t="s">
        <v>235</v>
      </c>
      <c r="AL1471" t="s">
        <v>217</v>
      </c>
      <c r="AM1471" t="s">
        <v>4203</v>
      </c>
      <c r="AN1471" t="s">
        <v>6</v>
      </c>
      <c r="AO1471" s="57">
        <v>46213.434340277781</v>
      </c>
      <c r="AP1471" s="57">
        <v>46303.333333333336</v>
      </c>
      <c r="AR1471" t="s">
        <v>218</v>
      </c>
      <c r="AS1471" t="s">
        <v>219</v>
      </c>
      <c r="AT1471" t="s">
        <v>230</v>
      </c>
      <c r="AU1471">
        <v>20261007</v>
      </c>
      <c r="AV1471" t="s">
        <v>221</v>
      </c>
      <c r="AW1471" t="s">
        <v>883</v>
      </c>
      <c r="AX1471" t="s">
        <v>222</v>
      </c>
      <c r="BA1471" s="57">
        <v>46303.333333333336</v>
      </c>
      <c r="BB1471" t="s">
        <v>4203</v>
      </c>
      <c r="BC1471">
        <v>2026</v>
      </c>
      <c r="BD1471">
        <v>10</v>
      </c>
      <c r="BE1471">
        <v>7</v>
      </c>
      <c r="BF1471" s="6">
        <f t="shared" si="66"/>
        <v>46302</v>
      </c>
      <c r="BG1471">
        <f t="shared" si="67"/>
        <v>-1.3333333333357587</v>
      </c>
      <c r="BH1471" t="str">
        <f t="shared" si="68"/>
        <v>COMPLY</v>
      </c>
      <c r="BI1471" t="e">
        <f>VLOOKUP(H1471,Sheet2!$A$1:$B$270,2,FALSE)</f>
        <v>#N/A</v>
      </c>
    </row>
    <row r="1472" spans="1:61">
      <c r="A1472">
        <v>1471</v>
      </c>
      <c r="B1472">
        <v>1002632675</v>
      </c>
      <c r="C1472">
        <v>3</v>
      </c>
      <c r="D1472" t="s">
        <v>49</v>
      </c>
      <c r="E1472">
        <v>4</v>
      </c>
      <c r="F1472" t="s">
        <v>249</v>
      </c>
      <c r="G1472" t="s">
        <v>249</v>
      </c>
      <c r="H1472" t="s">
        <v>2232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46307.489293981482</v>
      </c>
      <c r="P1472" s="57">
        <v>46308.63652777778</v>
      </c>
      <c r="Q1472">
        <v>69408549</v>
      </c>
      <c r="S1472">
        <v>142202155193</v>
      </c>
      <c r="T1472" t="s">
        <v>6338</v>
      </c>
      <c r="U1472" t="s">
        <v>6339</v>
      </c>
      <c r="V1472" t="s">
        <v>6340</v>
      </c>
      <c r="Z1472">
        <v>109.67937619999999</v>
      </c>
      <c r="AA1472">
        <v>-6.9242277000000003</v>
      </c>
      <c r="AB1472" t="s">
        <v>6341</v>
      </c>
      <c r="AC1472" t="s">
        <v>235</v>
      </c>
      <c r="AL1472" t="s">
        <v>217</v>
      </c>
      <c r="AM1472" t="s">
        <v>6342</v>
      </c>
      <c r="AN1472" t="s">
        <v>6</v>
      </c>
      <c r="AO1472" s="57">
        <v>46366.517546296294</v>
      </c>
      <c r="AP1472" s="57">
        <v>46308.458333333336</v>
      </c>
      <c r="AR1472" t="s">
        <v>218</v>
      </c>
      <c r="AS1472" t="s">
        <v>219</v>
      </c>
      <c r="AT1472" t="s">
        <v>230</v>
      </c>
      <c r="AU1472">
        <v>20261013</v>
      </c>
      <c r="AV1472" t="s">
        <v>221</v>
      </c>
      <c r="AW1472" t="s">
        <v>876</v>
      </c>
      <c r="AX1472" t="s">
        <v>222</v>
      </c>
      <c r="BA1472" s="57">
        <v>46308.458333333336</v>
      </c>
      <c r="BB1472" t="s">
        <v>6342</v>
      </c>
      <c r="BC1472">
        <v>2026</v>
      </c>
      <c r="BD1472">
        <v>10</v>
      </c>
      <c r="BE1472">
        <v>13</v>
      </c>
      <c r="BF1472" s="6">
        <f t="shared" si="66"/>
        <v>46308</v>
      </c>
      <c r="BG1472">
        <f t="shared" si="67"/>
        <v>-0.45833333333575865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1002638337</v>
      </c>
      <c r="C1473">
        <v>3</v>
      </c>
      <c r="D1473" t="s">
        <v>49</v>
      </c>
      <c r="E1473">
        <v>4</v>
      </c>
      <c r="F1473" t="s">
        <v>249</v>
      </c>
      <c r="G1473" t="s">
        <v>249</v>
      </c>
      <c r="H1473" t="s">
        <v>2232</v>
      </c>
      <c r="I1473" t="s">
        <v>212</v>
      </c>
      <c r="J1473" t="s">
        <v>213</v>
      </c>
      <c r="K1473" t="s">
        <v>149</v>
      </c>
      <c r="M1473" t="s">
        <v>76</v>
      </c>
      <c r="N1473" t="s">
        <v>215</v>
      </c>
      <c r="O1473" s="57">
        <v>46310.518078703702</v>
      </c>
      <c r="P1473" s="57">
        <v>46310.631620370368</v>
      </c>
      <c r="Q1473">
        <v>69403556</v>
      </c>
      <c r="S1473">
        <v>142202155231</v>
      </c>
      <c r="T1473" t="s">
        <v>2233</v>
      </c>
      <c r="U1473" t="s">
        <v>7825</v>
      </c>
      <c r="V1473" t="s">
        <v>7826</v>
      </c>
      <c r="Z1473">
        <v>109.664614</v>
      </c>
      <c r="AA1473">
        <v>-6.9020789999999996</v>
      </c>
      <c r="AB1473" t="s">
        <v>2236</v>
      </c>
      <c r="AC1473" t="s">
        <v>225</v>
      </c>
      <c r="AL1473" t="s">
        <v>217</v>
      </c>
      <c r="AM1473" t="s">
        <v>7827</v>
      </c>
      <c r="AN1473" t="s">
        <v>6</v>
      </c>
      <c r="AO1473" t="s">
        <v>7399</v>
      </c>
      <c r="AR1473" t="s">
        <v>218</v>
      </c>
      <c r="AS1473" t="s">
        <v>219</v>
      </c>
      <c r="AT1473" t="s">
        <v>230</v>
      </c>
      <c r="AU1473">
        <v>20261015</v>
      </c>
      <c r="AV1473" t="s">
        <v>221</v>
      </c>
      <c r="AW1473" t="s">
        <v>559</v>
      </c>
      <c r="AX1473" t="s">
        <v>222</v>
      </c>
      <c r="BA1473" s="57">
        <v>46310.291666666664</v>
      </c>
      <c r="BB1473" t="s">
        <v>7827</v>
      </c>
      <c r="BC1473">
        <v>2026</v>
      </c>
      <c r="BD1473">
        <v>10</v>
      </c>
      <c r="BE1473">
        <v>15</v>
      </c>
      <c r="BF1473" s="6">
        <f t="shared" si="66"/>
        <v>46310</v>
      </c>
      <c r="BG1473">
        <f t="shared" si="67"/>
        <v>-0.29166666666424135</v>
      </c>
      <c r="BH1473" t="str">
        <f t="shared" si="68"/>
        <v>COMPLY</v>
      </c>
      <c r="BI1473" t="e">
        <f>VLOOKUP(H1473,Sheet2!$A$1:$B$270,2,FALSE)</f>
        <v>#N/A</v>
      </c>
    </row>
    <row r="1474" spans="1:61">
      <c r="A1474">
        <v>1473</v>
      </c>
      <c r="B1474">
        <v>1002643482</v>
      </c>
      <c r="C1474">
        <v>3</v>
      </c>
      <c r="D1474" t="s">
        <v>49</v>
      </c>
      <c r="E1474">
        <v>4</v>
      </c>
      <c r="F1474" t="s">
        <v>249</v>
      </c>
      <c r="G1474" t="s">
        <v>249</v>
      </c>
      <c r="H1474" t="s">
        <v>2232</v>
      </c>
      <c r="I1474" t="s">
        <v>212</v>
      </c>
      <c r="J1474" t="s">
        <v>213</v>
      </c>
      <c r="K1474" t="s">
        <v>149</v>
      </c>
      <c r="M1474" t="s">
        <v>76</v>
      </c>
      <c r="N1474" t="s">
        <v>563</v>
      </c>
      <c r="O1474" s="57">
        <v>46314.609386574077</v>
      </c>
      <c r="P1474" s="57">
        <v>46314.662569444445</v>
      </c>
      <c r="Q1474">
        <v>69410974</v>
      </c>
      <c r="S1474">
        <v>142202155038</v>
      </c>
      <c r="T1474" t="s">
        <v>5347</v>
      </c>
      <c r="U1474" t="s">
        <v>9876</v>
      </c>
      <c r="V1474" t="s">
        <v>9877</v>
      </c>
      <c r="Z1474">
        <v>109.637710513182</v>
      </c>
      <c r="AA1474">
        <v>-6.9382914196795298</v>
      </c>
      <c r="AB1474" t="s">
        <v>7830</v>
      </c>
      <c r="AC1474" t="s">
        <v>567</v>
      </c>
      <c r="AL1474" t="s">
        <v>217</v>
      </c>
      <c r="AM1474" t="s">
        <v>9878</v>
      </c>
      <c r="AN1474" t="s">
        <v>6</v>
      </c>
      <c r="AO1474" t="s">
        <v>9590</v>
      </c>
      <c r="AR1474" t="s">
        <v>218</v>
      </c>
      <c r="AS1474" t="s">
        <v>219</v>
      </c>
      <c r="AT1474" t="s">
        <v>230</v>
      </c>
      <c r="AU1474">
        <v>20261019</v>
      </c>
      <c r="AV1474" t="s">
        <v>221</v>
      </c>
      <c r="AW1474" t="s">
        <v>540</v>
      </c>
      <c r="AX1474" t="s">
        <v>222</v>
      </c>
      <c r="BA1474" s="57">
        <v>46314.291666666664</v>
      </c>
      <c r="BB1474" t="s">
        <v>9878</v>
      </c>
      <c r="BC1474">
        <v>2026</v>
      </c>
      <c r="BD1474">
        <v>10</v>
      </c>
      <c r="BE1474">
        <v>19</v>
      </c>
      <c r="BF1474" s="6">
        <f t="shared" ref="BF1474:BF1537" si="69">DATE(BC1474,BD1474,BE1474)</f>
        <v>46314</v>
      </c>
      <c r="BG1474">
        <f t="shared" ref="BG1474:BG1537" si="70">BF1474-BA1474</f>
        <v>-0.29166666666424135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1002645613</v>
      </c>
      <c r="C1475">
        <v>3</v>
      </c>
      <c r="D1475" t="s">
        <v>49</v>
      </c>
      <c r="E1475">
        <v>4</v>
      </c>
      <c r="F1475" t="s">
        <v>249</v>
      </c>
      <c r="G1475" t="s">
        <v>249</v>
      </c>
      <c r="H1475" t="s">
        <v>2232</v>
      </c>
      <c r="I1475" t="s">
        <v>212</v>
      </c>
      <c r="J1475" t="s">
        <v>213</v>
      </c>
      <c r="K1475" t="s">
        <v>149</v>
      </c>
      <c r="L1475" t="s">
        <v>214</v>
      </c>
      <c r="M1475" t="s">
        <v>255</v>
      </c>
      <c r="N1475" t="s">
        <v>215</v>
      </c>
      <c r="O1475" s="57">
        <v>46315.592175925929</v>
      </c>
      <c r="P1475" s="57">
        <v>46316.484490740739</v>
      </c>
      <c r="Q1475">
        <v>69413834</v>
      </c>
      <c r="S1475">
        <v>142202155258</v>
      </c>
      <c r="T1475" t="s">
        <v>10558</v>
      </c>
      <c r="U1475" t="s">
        <v>10559</v>
      </c>
      <c r="V1475" t="s">
        <v>10560</v>
      </c>
      <c r="Z1475">
        <v>109.668169990181</v>
      </c>
      <c r="AA1475">
        <v>-6.9109180817965301</v>
      </c>
      <c r="AB1475" t="s">
        <v>10561</v>
      </c>
      <c r="AC1475" t="s">
        <v>216</v>
      </c>
      <c r="AL1475" t="s">
        <v>217</v>
      </c>
      <c r="AM1475" t="s">
        <v>10562</v>
      </c>
      <c r="AN1475" t="s">
        <v>6</v>
      </c>
      <c r="AO1475" t="s">
        <v>10394</v>
      </c>
      <c r="AP1475" s="57">
        <v>46316.458333333336</v>
      </c>
      <c r="AR1475" t="s">
        <v>256</v>
      </c>
      <c r="AS1475" t="s">
        <v>219</v>
      </c>
      <c r="AT1475" t="s">
        <v>230</v>
      </c>
      <c r="AV1475" t="s">
        <v>257</v>
      </c>
      <c r="AW1475" t="s">
        <v>876</v>
      </c>
      <c r="AX1475" t="s">
        <v>222</v>
      </c>
      <c r="BA1475" s="57">
        <v>46316.458333333336</v>
      </c>
      <c r="BB1475" t="s">
        <v>10562</v>
      </c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:61">
      <c r="A1476">
        <v>1475</v>
      </c>
      <c r="B1476">
        <v>1002633177</v>
      </c>
      <c r="C1476">
        <v>3</v>
      </c>
      <c r="D1476" t="s">
        <v>49</v>
      </c>
      <c r="E1476">
        <v>4</v>
      </c>
      <c r="F1476" t="s">
        <v>249</v>
      </c>
      <c r="G1476" t="s">
        <v>249</v>
      </c>
      <c r="H1476" t="s">
        <v>6343</v>
      </c>
      <c r="I1476" t="s">
        <v>212</v>
      </c>
      <c r="J1476" t="s">
        <v>213</v>
      </c>
      <c r="K1476" t="s">
        <v>149</v>
      </c>
      <c r="L1476" t="s">
        <v>214</v>
      </c>
      <c r="M1476" t="s">
        <v>1400</v>
      </c>
      <c r="N1476" t="s">
        <v>215</v>
      </c>
      <c r="O1476" s="57">
        <v>46307.605324074073</v>
      </c>
      <c r="P1476" s="57">
        <v>46308.547164351854</v>
      </c>
      <c r="Q1476">
        <v>69408723</v>
      </c>
      <c r="S1476">
        <v>146219104199</v>
      </c>
      <c r="T1476" t="s">
        <v>6344</v>
      </c>
      <c r="U1476" t="s">
        <v>6349</v>
      </c>
      <c r="V1476" t="s">
        <v>6350</v>
      </c>
      <c r="Z1476">
        <v>109.6053</v>
      </c>
      <c r="AA1476">
        <v>-6.9846899999999996</v>
      </c>
      <c r="AB1476" t="s">
        <v>6347</v>
      </c>
      <c r="AC1476" t="s">
        <v>235</v>
      </c>
      <c r="AL1476" t="s">
        <v>217</v>
      </c>
      <c r="AM1476" t="s">
        <v>6351</v>
      </c>
      <c r="AN1476" t="s">
        <v>6</v>
      </c>
      <c r="AO1476" s="57">
        <v>46366.611539351848</v>
      </c>
      <c r="AP1476" s="57">
        <v>46308.458333333336</v>
      </c>
      <c r="AR1476" t="s">
        <v>14</v>
      </c>
      <c r="AS1476" t="s">
        <v>4210</v>
      </c>
      <c r="AT1476" t="s">
        <v>230</v>
      </c>
      <c r="AV1476" t="s">
        <v>6352</v>
      </c>
      <c r="AW1476" t="s">
        <v>875</v>
      </c>
      <c r="AX1476" t="s">
        <v>222</v>
      </c>
      <c r="BA1476" s="57">
        <v>46308.458333333336</v>
      </c>
      <c r="BB1476" t="s">
        <v>6351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:61">
      <c r="A1477">
        <v>1476</v>
      </c>
      <c r="B1477">
        <v>1002641935</v>
      </c>
      <c r="C1477">
        <v>3</v>
      </c>
      <c r="D1477" t="s">
        <v>49</v>
      </c>
      <c r="E1477">
        <v>4</v>
      </c>
      <c r="F1477" t="s">
        <v>249</v>
      </c>
      <c r="G1477" t="s">
        <v>249</v>
      </c>
      <c r="H1477" t="s">
        <v>6343</v>
      </c>
      <c r="I1477" t="s">
        <v>212</v>
      </c>
      <c r="J1477" t="s">
        <v>213</v>
      </c>
      <c r="K1477" t="s">
        <v>149</v>
      </c>
      <c r="L1477" t="s">
        <v>214</v>
      </c>
      <c r="M1477" t="s">
        <v>1400</v>
      </c>
      <c r="N1477" t="s">
        <v>215</v>
      </c>
      <c r="O1477" s="57">
        <v>46313.583090277774</v>
      </c>
      <c r="P1477" s="57">
        <v>46314.658692129633</v>
      </c>
      <c r="Q1477">
        <v>69412396</v>
      </c>
      <c r="S1477">
        <v>146219104218</v>
      </c>
      <c r="T1477" t="s">
        <v>8989</v>
      </c>
      <c r="U1477" t="s">
        <v>8990</v>
      </c>
      <c r="V1477" t="s">
        <v>8991</v>
      </c>
      <c r="Z1477">
        <v>109.5938838</v>
      </c>
      <c r="AA1477">
        <v>-7.0282165000000001</v>
      </c>
      <c r="AB1477" t="s">
        <v>8992</v>
      </c>
      <c r="AC1477" t="s">
        <v>235</v>
      </c>
      <c r="AL1477" t="s">
        <v>217</v>
      </c>
      <c r="AM1477" t="s">
        <v>8993</v>
      </c>
      <c r="AN1477" t="s">
        <v>6</v>
      </c>
      <c r="AO1477" t="s">
        <v>8375</v>
      </c>
      <c r="AP1477" s="57">
        <v>46314.458333333336</v>
      </c>
      <c r="AR1477" t="s">
        <v>14</v>
      </c>
      <c r="AS1477" t="s">
        <v>4210</v>
      </c>
      <c r="AT1477" t="s">
        <v>220</v>
      </c>
      <c r="AV1477" t="s">
        <v>8994</v>
      </c>
      <c r="AW1477" t="s">
        <v>3936</v>
      </c>
      <c r="AX1477" t="s">
        <v>222</v>
      </c>
      <c r="BA1477" s="57">
        <v>46314.458333333336</v>
      </c>
      <c r="BB1477" t="s">
        <v>8993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:61">
      <c r="A1478">
        <v>1477</v>
      </c>
      <c r="B1478">
        <v>1002641947</v>
      </c>
      <c r="C1478">
        <v>3</v>
      </c>
      <c r="D1478" t="s">
        <v>49</v>
      </c>
      <c r="E1478">
        <v>4</v>
      </c>
      <c r="F1478" t="s">
        <v>249</v>
      </c>
      <c r="G1478" t="s">
        <v>249</v>
      </c>
      <c r="H1478" t="s">
        <v>6343</v>
      </c>
      <c r="I1478" t="s">
        <v>212</v>
      </c>
      <c r="J1478" t="s">
        <v>213</v>
      </c>
      <c r="K1478" t="s">
        <v>149</v>
      </c>
      <c r="L1478" t="s">
        <v>214</v>
      </c>
      <c r="M1478" t="s">
        <v>1400</v>
      </c>
      <c r="N1478" t="s">
        <v>215</v>
      </c>
      <c r="O1478" s="57">
        <v>46313.599039351851</v>
      </c>
      <c r="P1478" s="57">
        <v>46314.575925925928</v>
      </c>
      <c r="Q1478">
        <v>69412403</v>
      </c>
      <c r="S1478">
        <v>146219104225</v>
      </c>
      <c r="T1478" t="s">
        <v>8995</v>
      </c>
      <c r="U1478" t="s">
        <v>8996</v>
      </c>
      <c r="V1478" t="s">
        <v>8997</v>
      </c>
      <c r="Z1478">
        <v>109.622993230407</v>
      </c>
      <c r="AA1478">
        <v>-7.0437876512603399</v>
      </c>
      <c r="AB1478" t="s">
        <v>8998</v>
      </c>
      <c r="AC1478" t="s">
        <v>216</v>
      </c>
      <c r="AL1478" t="s">
        <v>217</v>
      </c>
      <c r="AM1478" t="s">
        <v>8999</v>
      </c>
      <c r="AN1478" t="s">
        <v>6</v>
      </c>
      <c r="AO1478" t="s">
        <v>9000</v>
      </c>
      <c r="AP1478" s="57">
        <v>46315.333333333336</v>
      </c>
      <c r="AQ1478" t="s">
        <v>1495</v>
      </c>
      <c r="AR1478" t="s">
        <v>14</v>
      </c>
      <c r="AS1478" t="s">
        <v>4210</v>
      </c>
      <c r="AT1478" t="s">
        <v>230</v>
      </c>
      <c r="AV1478" t="s">
        <v>9001</v>
      </c>
      <c r="AW1478" t="s">
        <v>877</v>
      </c>
      <c r="AX1478" t="s">
        <v>222</v>
      </c>
      <c r="BA1478" s="57">
        <v>46315.333333333336</v>
      </c>
      <c r="BB1478" t="s">
        <v>8999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:61">
      <c r="A1479">
        <v>1478</v>
      </c>
      <c r="B1479">
        <v>1002634931</v>
      </c>
      <c r="C1479">
        <v>3</v>
      </c>
      <c r="D1479" t="s">
        <v>49</v>
      </c>
      <c r="E1479">
        <v>4</v>
      </c>
      <c r="F1479" t="s">
        <v>249</v>
      </c>
      <c r="G1479" t="s">
        <v>249</v>
      </c>
      <c r="H1479" t="s">
        <v>6343</v>
      </c>
      <c r="I1479" t="s">
        <v>212</v>
      </c>
      <c r="J1479" t="s">
        <v>213</v>
      </c>
      <c r="K1479" t="s">
        <v>149</v>
      </c>
      <c r="M1479" t="s">
        <v>76</v>
      </c>
      <c r="N1479" t="s">
        <v>215</v>
      </c>
      <c r="O1479" s="57">
        <v>46308.547453703701</v>
      </c>
      <c r="P1479" s="57">
        <v>46308.576724537037</v>
      </c>
      <c r="Q1479">
        <v>69408723</v>
      </c>
      <c r="S1479">
        <v>146219104205</v>
      </c>
      <c r="T1479" t="s">
        <v>6344</v>
      </c>
      <c r="U1479" t="s">
        <v>6345</v>
      </c>
      <c r="V1479" t="s">
        <v>6346</v>
      </c>
      <c r="Z1479">
        <v>109.60517186211599</v>
      </c>
      <c r="AA1479">
        <v>-6.9848711437476698</v>
      </c>
      <c r="AB1479" t="s">
        <v>6347</v>
      </c>
      <c r="AC1479" t="s">
        <v>225</v>
      </c>
      <c r="AL1479" t="s">
        <v>217</v>
      </c>
      <c r="AM1479" t="s">
        <v>6348</v>
      </c>
      <c r="AN1479" t="s">
        <v>6</v>
      </c>
      <c r="AO1479" t="s">
        <v>5854</v>
      </c>
      <c r="AR1479" t="s">
        <v>218</v>
      </c>
      <c r="AS1479" t="s">
        <v>4210</v>
      </c>
      <c r="AT1479" t="s">
        <v>230</v>
      </c>
      <c r="AU1479">
        <v>20261013</v>
      </c>
      <c r="AV1479" t="s">
        <v>221</v>
      </c>
      <c r="AW1479" t="s">
        <v>541</v>
      </c>
      <c r="AX1479" t="s">
        <v>222</v>
      </c>
      <c r="BA1479" s="57">
        <v>46308.291666666664</v>
      </c>
      <c r="BB1479" t="s">
        <v>6348</v>
      </c>
      <c r="BC1479">
        <v>2026</v>
      </c>
      <c r="BD1479">
        <v>10</v>
      </c>
      <c r="BE1479">
        <v>13</v>
      </c>
      <c r="BF1479" s="6">
        <f t="shared" si="69"/>
        <v>46308</v>
      </c>
      <c r="BG1479">
        <f t="shared" si="70"/>
        <v>-0.29166666666424135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1002643832</v>
      </c>
      <c r="C1480">
        <v>3</v>
      </c>
      <c r="D1480" t="s">
        <v>49</v>
      </c>
      <c r="E1480">
        <v>4</v>
      </c>
      <c r="F1480" t="s">
        <v>249</v>
      </c>
      <c r="G1480" t="s">
        <v>249</v>
      </c>
      <c r="H1480" t="s">
        <v>6343</v>
      </c>
      <c r="I1480" t="s">
        <v>212</v>
      </c>
      <c r="J1480" t="s">
        <v>213</v>
      </c>
      <c r="K1480" t="s">
        <v>149</v>
      </c>
      <c r="M1480" t="s">
        <v>76</v>
      </c>
      <c r="N1480" t="s">
        <v>215</v>
      </c>
      <c r="O1480" s="57">
        <v>46314.658703703702</v>
      </c>
      <c r="P1480" s="57">
        <v>46314.718946759262</v>
      </c>
      <c r="Q1480">
        <v>69412396</v>
      </c>
      <c r="S1480">
        <v>146219104236</v>
      </c>
      <c r="T1480" t="s">
        <v>8989</v>
      </c>
      <c r="U1480" t="s">
        <v>9879</v>
      </c>
      <c r="V1480" t="s">
        <v>9880</v>
      </c>
      <c r="Z1480">
        <v>109.587</v>
      </c>
      <c r="AA1480">
        <v>-7.0275220000000003</v>
      </c>
      <c r="AB1480" t="s">
        <v>8992</v>
      </c>
      <c r="AC1480" t="s">
        <v>225</v>
      </c>
      <c r="AL1480" t="s">
        <v>217</v>
      </c>
      <c r="AM1480" t="s">
        <v>9881</v>
      </c>
      <c r="AN1480" t="s">
        <v>6</v>
      </c>
      <c r="AO1480" t="s">
        <v>9749</v>
      </c>
      <c r="AR1480" t="s">
        <v>218</v>
      </c>
      <c r="AS1480" t="s">
        <v>4210</v>
      </c>
      <c r="AT1480" t="s">
        <v>220</v>
      </c>
      <c r="AU1480">
        <v>20261019</v>
      </c>
      <c r="AV1480" t="s">
        <v>221</v>
      </c>
      <c r="AW1480" t="s">
        <v>540</v>
      </c>
      <c r="AX1480" t="s">
        <v>222</v>
      </c>
      <c r="BA1480" s="57">
        <v>46314.291666666664</v>
      </c>
      <c r="BB1480" t="s">
        <v>9881</v>
      </c>
      <c r="BC1480">
        <v>2026</v>
      </c>
      <c r="BD1480">
        <v>10</v>
      </c>
      <c r="BE1480">
        <v>19</v>
      </c>
      <c r="BF1480" s="6">
        <f t="shared" si="69"/>
        <v>46314</v>
      </c>
      <c r="BG1480">
        <f t="shared" si="70"/>
        <v>-0.29166666666424135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1002643274</v>
      </c>
      <c r="C1481">
        <v>3</v>
      </c>
      <c r="D1481" t="s">
        <v>49</v>
      </c>
      <c r="E1481">
        <v>4</v>
      </c>
      <c r="F1481" t="s">
        <v>249</v>
      </c>
      <c r="G1481" t="s">
        <v>249</v>
      </c>
      <c r="H1481" t="s">
        <v>6343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46314.575937499998</v>
      </c>
      <c r="P1481" s="57">
        <v>46314.612905092596</v>
      </c>
      <c r="Q1481">
        <v>69412403</v>
      </c>
      <c r="S1481">
        <v>146219104231</v>
      </c>
      <c r="T1481" t="s">
        <v>8995</v>
      </c>
      <c r="U1481" t="s">
        <v>9882</v>
      </c>
      <c r="V1481" t="s">
        <v>9883</v>
      </c>
      <c r="Z1481">
        <v>109.62271</v>
      </c>
      <c r="AA1481">
        <v>-7.0439470000000002</v>
      </c>
      <c r="AB1481" t="s">
        <v>8998</v>
      </c>
      <c r="AC1481" t="s">
        <v>216</v>
      </c>
      <c r="AL1481" t="s">
        <v>217</v>
      </c>
      <c r="AM1481" t="s">
        <v>9884</v>
      </c>
      <c r="AN1481" t="s">
        <v>6</v>
      </c>
      <c r="AO1481" t="s">
        <v>9473</v>
      </c>
      <c r="AR1481" t="s">
        <v>218</v>
      </c>
      <c r="AS1481" t="s">
        <v>4210</v>
      </c>
      <c r="AT1481" t="s">
        <v>230</v>
      </c>
      <c r="AU1481">
        <v>20261019</v>
      </c>
      <c r="AV1481" t="s">
        <v>221</v>
      </c>
      <c r="AW1481" t="s">
        <v>540</v>
      </c>
      <c r="AX1481" t="s">
        <v>222</v>
      </c>
      <c r="BA1481" s="57">
        <v>46314.291666666664</v>
      </c>
      <c r="BB1481" t="s">
        <v>9884</v>
      </c>
      <c r="BC1481">
        <v>2026</v>
      </c>
      <c r="BD1481">
        <v>10</v>
      </c>
      <c r="BE1481">
        <v>19</v>
      </c>
      <c r="BF1481" s="6">
        <f t="shared" si="69"/>
        <v>46314</v>
      </c>
      <c r="BG1481">
        <f t="shared" si="70"/>
        <v>-0.29166666666424135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1002627190</v>
      </c>
      <c r="C1482">
        <v>3</v>
      </c>
      <c r="D1482" t="s">
        <v>49</v>
      </c>
      <c r="E1482">
        <v>4</v>
      </c>
      <c r="F1482" t="s">
        <v>249</v>
      </c>
      <c r="G1482" t="s">
        <v>249</v>
      </c>
      <c r="H1482" t="s">
        <v>4204</v>
      </c>
      <c r="I1482" t="s">
        <v>212</v>
      </c>
      <c r="J1482" t="s">
        <v>213</v>
      </c>
      <c r="K1482" t="s">
        <v>149</v>
      </c>
      <c r="L1482" t="s">
        <v>214</v>
      </c>
      <c r="M1482" t="s">
        <v>1400</v>
      </c>
      <c r="N1482" t="s">
        <v>215</v>
      </c>
      <c r="O1482" s="57">
        <v>46303.386574074073</v>
      </c>
      <c r="P1482" s="57">
        <v>46304.585706018515</v>
      </c>
      <c r="Q1482">
        <v>69406244</v>
      </c>
      <c r="S1482">
        <v>146285105127</v>
      </c>
      <c r="T1482" t="s">
        <v>4205</v>
      </c>
      <c r="U1482" t="s">
        <v>4206</v>
      </c>
      <c r="V1482" t="s">
        <v>4207</v>
      </c>
      <c r="Z1482">
        <v>109.64965400637701</v>
      </c>
      <c r="AA1482">
        <v>-6.9521766185612197</v>
      </c>
      <c r="AB1482" t="s">
        <v>4208</v>
      </c>
      <c r="AC1482" t="s">
        <v>235</v>
      </c>
      <c r="AL1482" t="s">
        <v>217</v>
      </c>
      <c r="AM1482" t="s">
        <v>4209</v>
      </c>
      <c r="AN1482" t="s">
        <v>6</v>
      </c>
      <c r="AO1482" s="57">
        <v>46244.392905092594</v>
      </c>
      <c r="AP1482" s="57">
        <v>46304.333333333336</v>
      </c>
      <c r="AQ1482" t="s">
        <v>1495</v>
      </c>
      <c r="AR1482" t="s">
        <v>14</v>
      </c>
      <c r="AS1482" t="s">
        <v>4210</v>
      </c>
      <c r="AT1482" t="s">
        <v>230</v>
      </c>
      <c r="AV1482" t="s">
        <v>5535</v>
      </c>
      <c r="AW1482" t="s">
        <v>878</v>
      </c>
      <c r="AX1482" t="s">
        <v>222</v>
      </c>
      <c r="BA1482" s="57">
        <v>46304.333333333336</v>
      </c>
      <c r="BB1482" t="s">
        <v>4209</v>
      </c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:61">
      <c r="A1483">
        <v>1482</v>
      </c>
      <c r="B1483">
        <v>1002630998</v>
      </c>
      <c r="C1483">
        <v>3</v>
      </c>
      <c r="D1483" t="s">
        <v>49</v>
      </c>
      <c r="E1483">
        <v>4</v>
      </c>
      <c r="F1483" t="s">
        <v>249</v>
      </c>
      <c r="G1483" t="s">
        <v>249</v>
      </c>
      <c r="H1483" t="s">
        <v>4204</v>
      </c>
      <c r="I1483" t="s">
        <v>212</v>
      </c>
      <c r="J1483" t="s">
        <v>213</v>
      </c>
      <c r="K1483" t="s">
        <v>149</v>
      </c>
      <c r="L1483" t="s">
        <v>214</v>
      </c>
      <c r="M1483" t="s">
        <v>1400</v>
      </c>
      <c r="N1483" t="s">
        <v>215</v>
      </c>
      <c r="O1483" s="57">
        <v>46305.60392361111</v>
      </c>
      <c r="P1483" s="57">
        <v>46307.582569444443</v>
      </c>
      <c r="Q1483">
        <v>69407944</v>
      </c>
      <c r="S1483">
        <v>146285105140</v>
      </c>
      <c r="T1483" t="s">
        <v>5536</v>
      </c>
      <c r="U1483" t="s">
        <v>5537</v>
      </c>
      <c r="V1483" t="s">
        <v>5538</v>
      </c>
      <c r="Z1483">
        <v>109.616983</v>
      </c>
      <c r="AA1483">
        <v>-6.9560620000000002</v>
      </c>
      <c r="AB1483" t="s">
        <v>5539</v>
      </c>
      <c r="AC1483" t="s">
        <v>235</v>
      </c>
      <c r="AL1483" t="s">
        <v>217</v>
      </c>
      <c r="AM1483" t="s">
        <v>5540</v>
      </c>
      <c r="AN1483" t="s">
        <v>6</v>
      </c>
      <c r="AO1483" s="57">
        <v>46305.611168981479</v>
      </c>
      <c r="AP1483" s="57">
        <v>46306.458333333336</v>
      </c>
      <c r="AQ1483" t="s">
        <v>838</v>
      </c>
      <c r="AR1483" t="s">
        <v>14</v>
      </c>
      <c r="AS1483" t="s">
        <v>4210</v>
      </c>
      <c r="AT1483" t="s">
        <v>230</v>
      </c>
      <c r="AV1483" t="s">
        <v>6356</v>
      </c>
      <c r="AW1483" t="s">
        <v>880</v>
      </c>
      <c r="AX1483" t="s">
        <v>222</v>
      </c>
      <c r="BA1483" s="57">
        <v>46306.458333333336</v>
      </c>
      <c r="BB1483" t="s">
        <v>5540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:61">
      <c r="A1484">
        <v>1483</v>
      </c>
      <c r="B1484">
        <v>1002640584</v>
      </c>
      <c r="C1484">
        <v>3</v>
      </c>
      <c r="D1484" t="s">
        <v>49</v>
      </c>
      <c r="E1484">
        <v>4</v>
      </c>
      <c r="F1484" t="s">
        <v>249</v>
      </c>
      <c r="G1484" t="s">
        <v>249</v>
      </c>
      <c r="H1484" t="s">
        <v>4204</v>
      </c>
      <c r="I1484" t="s">
        <v>212</v>
      </c>
      <c r="J1484" t="s">
        <v>213</v>
      </c>
      <c r="K1484" t="s">
        <v>149</v>
      </c>
      <c r="L1484" t="s">
        <v>214</v>
      </c>
      <c r="M1484" t="s">
        <v>224</v>
      </c>
      <c r="N1484" t="s">
        <v>215</v>
      </c>
      <c r="O1484" s="57">
        <v>46311.657349537039</v>
      </c>
      <c r="P1484" s="57">
        <v>46312.632361111115</v>
      </c>
      <c r="Q1484">
        <v>69411674</v>
      </c>
      <c r="S1484">
        <v>146285105163</v>
      </c>
      <c r="T1484" t="s">
        <v>9002</v>
      </c>
      <c r="U1484" t="s">
        <v>9003</v>
      </c>
      <c r="V1484" t="s">
        <v>9004</v>
      </c>
      <c r="Z1484">
        <v>109.67617300000001</v>
      </c>
      <c r="AA1484">
        <v>-6.9529779999999999</v>
      </c>
      <c r="AB1484" t="s">
        <v>9005</v>
      </c>
      <c r="AC1484" t="s">
        <v>235</v>
      </c>
      <c r="AL1484" t="s">
        <v>217</v>
      </c>
      <c r="AM1484" t="s">
        <v>8711</v>
      </c>
      <c r="AN1484" t="s">
        <v>6</v>
      </c>
      <c r="AO1484" t="s">
        <v>9006</v>
      </c>
      <c r="AP1484" s="57">
        <v>46312.625</v>
      </c>
      <c r="AR1484" t="s">
        <v>18</v>
      </c>
      <c r="AS1484" t="s">
        <v>4210</v>
      </c>
      <c r="AT1484" t="s">
        <v>230</v>
      </c>
      <c r="AV1484" t="s">
        <v>226</v>
      </c>
      <c r="AW1484" t="s">
        <v>886</v>
      </c>
      <c r="AX1484" t="s">
        <v>222</v>
      </c>
      <c r="BA1484" s="57">
        <v>46312.625</v>
      </c>
      <c r="BB1484" t="s">
        <v>8711</v>
      </c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:61">
      <c r="A1485">
        <v>1484</v>
      </c>
      <c r="B1485">
        <v>1002630243</v>
      </c>
      <c r="C1485">
        <v>3</v>
      </c>
      <c r="D1485" t="s">
        <v>49</v>
      </c>
      <c r="E1485">
        <v>4</v>
      </c>
      <c r="F1485" t="s">
        <v>249</v>
      </c>
      <c r="G1485" t="s">
        <v>249</v>
      </c>
      <c r="H1485" t="s">
        <v>4204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46304.659432870372</v>
      </c>
      <c r="P1485" s="57">
        <v>46305.802581018521</v>
      </c>
      <c r="Q1485">
        <v>69407565</v>
      </c>
      <c r="S1485">
        <v>146285105137</v>
      </c>
      <c r="T1485" t="s">
        <v>5527</v>
      </c>
      <c r="U1485" t="s">
        <v>5528</v>
      </c>
      <c r="V1485" t="s">
        <v>5529</v>
      </c>
      <c r="Z1485">
        <v>109.67993199999999</v>
      </c>
      <c r="AA1485">
        <v>-7.0035109999999996</v>
      </c>
      <c r="AB1485" t="s">
        <v>5530</v>
      </c>
      <c r="AC1485" t="s">
        <v>235</v>
      </c>
      <c r="AL1485" t="s">
        <v>217</v>
      </c>
      <c r="AM1485" t="s">
        <v>5531</v>
      </c>
      <c r="AN1485" t="s">
        <v>6</v>
      </c>
      <c r="AO1485" s="57">
        <v>46275.725983796299</v>
      </c>
      <c r="AP1485" s="57">
        <v>46305.625</v>
      </c>
      <c r="AR1485" t="s">
        <v>218</v>
      </c>
      <c r="AS1485" t="s">
        <v>4210</v>
      </c>
      <c r="AT1485" t="s">
        <v>230</v>
      </c>
      <c r="AU1485">
        <v>20261010</v>
      </c>
      <c r="AV1485" t="s">
        <v>221</v>
      </c>
      <c r="AW1485" t="s">
        <v>881</v>
      </c>
      <c r="AX1485" t="s">
        <v>222</v>
      </c>
      <c r="BA1485" s="57">
        <v>46305.625</v>
      </c>
      <c r="BB1485" t="s">
        <v>5531</v>
      </c>
      <c r="BC1485">
        <v>2026</v>
      </c>
      <c r="BD1485">
        <v>10</v>
      </c>
      <c r="BE1485">
        <v>10</v>
      </c>
      <c r="BF1485" s="6">
        <f t="shared" si="69"/>
        <v>46305</v>
      </c>
      <c r="BG1485">
        <f t="shared" si="70"/>
        <v>-0.625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1002629794</v>
      </c>
      <c r="C1486">
        <v>3</v>
      </c>
      <c r="D1486" t="s">
        <v>49</v>
      </c>
      <c r="E1486">
        <v>4</v>
      </c>
      <c r="F1486" t="s">
        <v>249</v>
      </c>
      <c r="G1486" t="s">
        <v>249</v>
      </c>
      <c r="H1486" t="s">
        <v>4204</v>
      </c>
      <c r="I1486" t="s">
        <v>212</v>
      </c>
      <c r="J1486" t="s">
        <v>213</v>
      </c>
      <c r="K1486" t="s">
        <v>149</v>
      </c>
      <c r="M1486" t="s">
        <v>76</v>
      </c>
      <c r="N1486" t="s">
        <v>215</v>
      </c>
      <c r="O1486" s="57">
        <v>46304.585706018515</v>
      </c>
      <c r="P1486" s="57">
        <v>46305.515416666669</v>
      </c>
      <c r="Q1486">
        <v>69406244</v>
      </c>
      <c r="S1486">
        <v>146285105135</v>
      </c>
      <c r="T1486" t="s">
        <v>4205</v>
      </c>
      <c r="U1486" t="s">
        <v>5532</v>
      </c>
      <c r="V1486" t="s">
        <v>5533</v>
      </c>
      <c r="Z1486">
        <v>109.649711</v>
      </c>
      <c r="AA1486">
        <v>-6.9520559999999998</v>
      </c>
      <c r="AB1486" t="s">
        <v>4208</v>
      </c>
      <c r="AC1486" t="s">
        <v>225</v>
      </c>
      <c r="AL1486" t="s">
        <v>217</v>
      </c>
      <c r="AM1486" t="s">
        <v>5534</v>
      </c>
      <c r="AN1486" t="s">
        <v>6</v>
      </c>
      <c r="AO1486" s="57">
        <v>46275.590590277781</v>
      </c>
      <c r="AR1486" t="s">
        <v>218</v>
      </c>
      <c r="AS1486" t="s">
        <v>4210</v>
      </c>
      <c r="AT1486" t="s">
        <v>230</v>
      </c>
      <c r="AU1486">
        <v>20261010</v>
      </c>
      <c r="AV1486" t="s">
        <v>221</v>
      </c>
      <c r="AW1486" t="s">
        <v>541</v>
      </c>
      <c r="AX1486" t="s">
        <v>222</v>
      </c>
      <c r="BA1486" s="57">
        <v>46304.291666666664</v>
      </c>
      <c r="BB1486" t="s">
        <v>5534</v>
      </c>
      <c r="BC1486">
        <v>2026</v>
      </c>
      <c r="BD1486">
        <v>10</v>
      </c>
      <c r="BE1486">
        <v>10</v>
      </c>
      <c r="BF1486" s="6">
        <f t="shared" si="69"/>
        <v>46305</v>
      </c>
      <c r="BG1486">
        <f t="shared" si="70"/>
        <v>0.70833333333575865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1002633042</v>
      </c>
      <c r="C1487">
        <v>3</v>
      </c>
      <c r="D1487" t="s">
        <v>49</v>
      </c>
      <c r="E1487">
        <v>4</v>
      </c>
      <c r="F1487" t="s">
        <v>249</v>
      </c>
      <c r="G1487" t="s">
        <v>249</v>
      </c>
      <c r="H1487" t="s">
        <v>4204</v>
      </c>
      <c r="I1487" t="s">
        <v>212</v>
      </c>
      <c r="J1487" t="s">
        <v>213</v>
      </c>
      <c r="K1487" t="s">
        <v>149</v>
      </c>
      <c r="M1487" t="s">
        <v>76</v>
      </c>
      <c r="N1487" t="s">
        <v>215</v>
      </c>
      <c r="O1487" s="57">
        <v>46307.582569444443</v>
      </c>
      <c r="P1487" s="57">
        <v>46308.353912037041</v>
      </c>
      <c r="Q1487">
        <v>69407944</v>
      </c>
      <c r="S1487">
        <v>146285105145</v>
      </c>
      <c r="T1487" t="s">
        <v>5536</v>
      </c>
      <c r="U1487" t="s">
        <v>6353</v>
      </c>
      <c r="V1487" t="s">
        <v>6354</v>
      </c>
      <c r="Z1487">
        <v>109.617003</v>
      </c>
      <c r="AA1487">
        <v>-6.9561739999999999</v>
      </c>
      <c r="AB1487" t="s">
        <v>5539</v>
      </c>
      <c r="AC1487" t="s">
        <v>225</v>
      </c>
      <c r="AL1487" t="s">
        <v>217</v>
      </c>
      <c r="AM1487" t="s">
        <v>6355</v>
      </c>
      <c r="AN1487" t="s">
        <v>6</v>
      </c>
      <c r="AO1487" s="57">
        <v>46366.584814814814</v>
      </c>
      <c r="AR1487" t="s">
        <v>218</v>
      </c>
      <c r="AS1487" t="s">
        <v>4210</v>
      </c>
      <c r="AT1487" t="s">
        <v>230</v>
      </c>
      <c r="AU1487">
        <v>20261013</v>
      </c>
      <c r="AV1487" t="s">
        <v>221</v>
      </c>
      <c r="AW1487" t="s">
        <v>540</v>
      </c>
      <c r="AX1487" t="s">
        <v>222</v>
      </c>
      <c r="BA1487" s="57">
        <v>46307.291666666664</v>
      </c>
      <c r="BB1487" t="s">
        <v>6355</v>
      </c>
      <c r="BC1487">
        <v>2026</v>
      </c>
      <c r="BD1487">
        <v>10</v>
      </c>
      <c r="BE1487">
        <v>13</v>
      </c>
      <c r="BF1487" s="6">
        <f t="shared" si="69"/>
        <v>46308</v>
      </c>
      <c r="BG1487">
        <f t="shared" si="70"/>
        <v>0.70833333333575865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1002636173</v>
      </c>
      <c r="C1488">
        <v>3</v>
      </c>
      <c r="D1488" t="s">
        <v>49</v>
      </c>
      <c r="E1488">
        <v>4</v>
      </c>
      <c r="F1488" t="s">
        <v>249</v>
      </c>
      <c r="G1488" t="s">
        <v>537</v>
      </c>
      <c r="H1488" t="s">
        <v>2237</v>
      </c>
      <c r="I1488" t="s">
        <v>212</v>
      </c>
      <c r="J1488" t="s">
        <v>213</v>
      </c>
      <c r="K1488" t="s">
        <v>149</v>
      </c>
      <c r="L1488" t="s">
        <v>214</v>
      </c>
      <c r="M1488" t="s">
        <v>1400</v>
      </c>
      <c r="N1488" t="s">
        <v>215</v>
      </c>
      <c r="O1488" s="57">
        <v>46309.40116898148</v>
      </c>
      <c r="P1488" s="57">
        <v>46310.58321759259</v>
      </c>
      <c r="Q1488">
        <v>69409859</v>
      </c>
      <c r="S1488">
        <v>142211111719</v>
      </c>
      <c r="T1488" t="s">
        <v>7198</v>
      </c>
      <c r="U1488" t="s">
        <v>7199</v>
      </c>
      <c r="V1488" t="s">
        <v>7200</v>
      </c>
      <c r="Z1488">
        <v>109.546071</v>
      </c>
      <c r="AA1488">
        <v>-6.8577899999999996</v>
      </c>
      <c r="AB1488" t="s">
        <v>7201</v>
      </c>
      <c r="AC1488" t="s">
        <v>235</v>
      </c>
      <c r="AL1488" t="s">
        <v>217</v>
      </c>
      <c r="AM1488" t="s">
        <v>6886</v>
      </c>
      <c r="AN1488" t="s">
        <v>6</v>
      </c>
      <c r="AO1488" t="s">
        <v>6876</v>
      </c>
      <c r="AP1488" s="57">
        <v>46310.333333333336</v>
      </c>
      <c r="AR1488" t="s">
        <v>14</v>
      </c>
      <c r="AS1488" t="s">
        <v>219</v>
      </c>
      <c r="AT1488" t="s">
        <v>230</v>
      </c>
      <c r="AV1488" t="s">
        <v>7836</v>
      </c>
      <c r="AW1488" t="s">
        <v>3955</v>
      </c>
      <c r="AX1488" t="s">
        <v>222</v>
      </c>
      <c r="BA1488" s="57">
        <v>46310.333333333336</v>
      </c>
      <c r="BB1488" t="s">
        <v>6886</v>
      </c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:61">
      <c r="A1489">
        <v>1488</v>
      </c>
      <c r="B1489">
        <v>1002619770</v>
      </c>
      <c r="C1489">
        <v>3</v>
      </c>
      <c r="D1489" t="s">
        <v>49</v>
      </c>
      <c r="E1489">
        <v>4</v>
      </c>
      <c r="F1489" t="s">
        <v>249</v>
      </c>
      <c r="G1489" t="s">
        <v>537</v>
      </c>
      <c r="H1489" t="s">
        <v>2237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46297.55741898148</v>
      </c>
      <c r="P1489" s="57">
        <v>46298.607372685183</v>
      </c>
      <c r="Q1489">
        <v>69403042</v>
      </c>
      <c r="S1489">
        <v>142211111694</v>
      </c>
      <c r="T1489" t="s">
        <v>2238</v>
      </c>
      <c r="U1489" t="s">
        <v>2239</v>
      </c>
      <c r="V1489" t="s">
        <v>2240</v>
      </c>
      <c r="Z1489">
        <v>109.53072899999999</v>
      </c>
      <c r="AA1489">
        <v>-6.9079259999999998</v>
      </c>
      <c r="AB1489" t="s">
        <v>2241</v>
      </c>
      <c r="AC1489" t="s">
        <v>235</v>
      </c>
      <c r="AL1489" t="s">
        <v>217</v>
      </c>
      <c r="AM1489" t="s">
        <v>1511</v>
      </c>
      <c r="AN1489" t="s">
        <v>6</v>
      </c>
      <c r="AO1489" s="57">
        <v>46063.559317129628</v>
      </c>
      <c r="AP1489" s="57">
        <v>46298.458333333336</v>
      </c>
      <c r="AR1489" t="s">
        <v>218</v>
      </c>
      <c r="AS1489" t="s">
        <v>219</v>
      </c>
      <c r="AT1489" t="s">
        <v>230</v>
      </c>
      <c r="AU1489">
        <v>20261003</v>
      </c>
      <c r="AV1489" t="s">
        <v>221</v>
      </c>
      <c r="AW1489" t="s">
        <v>879</v>
      </c>
      <c r="AX1489" t="s">
        <v>222</v>
      </c>
      <c r="BA1489" s="57">
        <v>46298.458333333336</v>
      </c>
      <c r="BB1489" t="s">
        <v>1511</v>
      </c>
      <c r="BC1489">
        <v>2026</v>
      </c>
      <c r="BD1489">
        <v>10</v>
      </c>
      <c r="BE1489">
        <v>3</v>
      </c>
      <c r="BF1489" s="6">
        <f t="shared" si="69"/>
        <v>46298</v>
      </c>
      <c r="BG1489">
        <f t="shared" si="70"/>
        <v>-0.45833333333575865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1002624429</v>
      </c>
      <c r="C1490">
        <v>3</v>
      </c>
      <c r="D1490" t="s">
        <v>49</v>
      </c>
      <c r="E1490">
        <v>4</v>
      </c>
      <c r="F1490" t="s">
        <v>249</v>
      </c>
      <c r="G1490" t="s">
        <v>537</v>
      </c>
      <c r="H1490" t="s">
        <v>2237</v>
      </c>
      <c r="I1490" t="s">
        <v>212</v>
      </c>
      <c r="J1490" t="s">
        <v>213</v>
      </c>
      <c r="K1490" t="s">
        <v>149</v>
      </c>
      <c r="M1490" t="s">
        <v>76</v>
      </c>
      <c r="N1490" t="s">
        <v>215</v>
      </c>
      <c r="O1490" s="57">
        <v>46301.580949074072</v>
      </c>
      <c r="P1490" s="57">
        <v>46301.82503472222</v>
      </c>
      <c r="Q1490">
        <v>69401160</v>
      </c>
      <c r="S1490">
        <v>142211111698</v>
      </c>
      <c r="T1490" t="s">
        <v>3527</v>
      </c>
      <c r="U1490" t="s">
        <v>3528</v>
      </c>
      <c r="V1490" t="s">
        <v>3529</v>
      </c>
      <c r="Z1490">
        <v>109.56960100000001</v>
      </c>
      <c r="AA1490">
        <v>-6.872064</v>
      </c>
      <c r="AB1490" t="s">
        <v>3530</v>
      </c>
      <c r="AC1490" t="s">
        <v>283</v>
      </c>
      <c r="AL1490" t="s">
        <v>217</v>
      </c>
      <c r="AM1490" t="s">
        <v>3531</v>
      </c>
      <c r="AN1490" t="s">
        <v>6</v>
      </c>
      <c r="AO1490" s="57">
        <v>46183.601145833331</v>
      </c>
      <c r="AR1490" t="s">
        <v>218</v>
      </c>
      <c r="AS1490" t="s">
        <v>219</v>
      </c>
      <c r="AT1490" t="s">
        <v>230</v>
      </c>
      <c r="AU1490">
        <v>20261006</v>
      </c>
      <c r="AV1490" t="s">
        <v>221</v>
      </c>
      <c r="AW1490" t="s">
        <v>3532</v>
      </c>
      <c r="AX1490" t="s">
        <v>222</v>
      </c>
      <c r="BA1490" s="57">
        <v>46301.291666666664</v>
      </c>
      <c r="BB1490" t="s">
        <v>3531</v>
      </c>
      <c r="BC1490">
        <v>2026</v>
      </c>
      <c r="BD1490">
        <v>10</v>
      </c>
      <c r="BE1490">
        <v>6</v>
      </c>
      <c r="BF1490" s="6">
        <f t="shared" si="69"/>
        <v>46301</v>
      </c>
      <c r="BG1490">
        <f t="shared" si="70"/>
        <v>-0.29166666666424135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1002625140</v>
      </c>
      <c r="C1491">
        <v>3</v>
      </c>
      <c r="D1491" t="s">
        <v>49</v>
      </c>
      <c r="E1491">
        <v>4</v>
      </c>
      <c r="F1491" t="s">
        <v>249</v>
      </c>
      <c r="G1491" t="s">
        <v>537</v>
      </c>
      <c r="H1491" t="s">
        <v>2237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46301.746689814812</v>
      </c>
      <c r="P1491" s="57">
        <v>46302.387314814812</v>
      </c>
      <c r="Q1491">
        <v>69401208</v>
      </c>
      <c r="R1491" t="s">
        <v>3787</v>
      </c>
      <c r="S1491">
        <v>-142211111699</v>
      </c>
      <c r="T1491" t="s">
        <v>3527</v>
      </c>
      <c r="U1491" t="s">
        <v>3528</v>
      </c>
      <c r="V1491" t="s">
        <v>3533</v>
      </c>
      <c r="Z1491">
        <v>109.569687</v>
      </c>
      <c r="AA1491">
        <v>-6.8718329999999996</v>
      </c>
      <c r="AB1491" t="s">
        <v>3534</v>
      </c>
      <c r="AC1491" t="s">
        <v>283</v>
      </c>
      <c r="AL1491" t="s">
        <v>217</v>
      </c>
      <c r="AM1491" t="s">
        <v>3531</v>
      </c>
      <c r="AN1491" t="s">
        <v>6</v>
      </c>
      <c r="AO1491" s="57">
        <v>46183.757268518515</v>
      </c>
      <c r="AR1491" t="s">
        <v>218</v>
      </c>
      <c r="AS1491" t="s">
        <v>219</v>
      </c>
      <c r="AT1491" t="s">
        <v>230</v>
      </c>
      <c r="AU1491">
        <v>20261007</v>
      </c>
      <c r="AV1491" t="s">
        <v>221</v>
      </c>
      <c r="AW1491" t="s">
        <v>3535</v>
      </c>
      <c r="AX1491" t="s">
        <v>222</v>
      </c>
      <c r="BA1491" s="57">
        <v>46301.291666666664</v>
      </c>
      <c r="BB1491" t="s">
        <v>3531</v>
      </c>
      <c r="BC1491">
        <v>2026</v>
      </c>
      <c r="BD1491">
        <v>10</v>
      </c>
      <c r="BE1491">
        <v>7</v>
      </c>
      <c r="BF1491" s="6">
        <f t="shared" si="69"/>
        <v>46302</v>
      </c>
      <c r="BG1491">
        <f t="shared" si="70"/>
        <v>0.70833333333575865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1002638600</v>
      </c>
      <c r="C1492">
        <v>3</v>
      </c>
      <c r="D1492" t="s">
        <v>49</v>
      </c>
      <c r="E1492">
        <v>4</v>
      </c>
      <c r="F1492" t="s">
        <v>249</v>
      </c>
      <c r="G1492" t="s">
        <v>537</v>
      </c>
      <c r="H1492" t="s">
        <v>2237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46310.583229166667</v>
      </c>
      <c r="P1492" s="57">
        <v>46310.624421296299</v>
      </c>
      <c r="Q1492">
        <v>69409859</v>
      </c>
      <c r="S1492">
        <v>142211111722</v>
      </c>
      <c r="T1492" t="s">
        <v>7198</v>
      </c>
      <c r="U1492" t="s">
        <v>7832</v>
      </c>
      <c r="V1492" t="s">
        <v>7833</v>
      </c>
      <c r="Z1492">
        <v>109.545819542327</v>
      </c>
      <c r="AA1492">
        <v>-6.8571589602926499</v>
      </c>
      <c r="AB1492" t="s">
        <v>7201</v>
      </c>
      <c r="AC1492" t="s">
        <v>216</v>
      </c>
      <c r="AL1492" t="s">
        <v>217</v>
      </c>
      <c r="AM1492" t="s">
        <v>7834</v>
      </c>
      <c r="AN1492" t="s">
        <v>6</v>
      </c>
      <c r="AO1492" t="s">
        <v>7820</v>
      </c>
      <c r="AR1492" t="s">
        <v>218</v>
      </c>
      <c r="AS1492" t="s">
        <v>219</v>
      </c>
      <c r="AT1492" t="s">
        <v>230</v>
      </c>
      <c r="AU1492">
        <v>20261015</v>
      </c>
      <c r="AV1492" t="s">
        <v>221</v>
      </c>
      <c r="AW1492" t="s">
        <v>7835</v>
      </c>
      <c r="AX1492" t="s">
        <v>222</v>
      </c>
      <c r="BA1492" s="57">
        <v>46310.291666666664</v>
      </c>
      <c r="BB1492" t="s">
        <v>7834</v>
      </c>
      <c r="BC1492">
        <v>2026</v>
      </c>
      <c r="BD1492">
        <v>10</v>
      </c>
      <c r="BE1492">
        <v>15</v>
      </c>
      <c r="BF1492" s="6">
        <f t="shared" si="69"/>
        <v>46310</v>
      </c>
      <c r="BG1492">
        <f t="shared" si="70"/>
        <v>-0.29166666666424135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1002641993</v>
      </c>
      <c r="C1493">
        <v>3</v>
      </c>
      <c r="D1493" t="s">
        <v>49</v>
      </c>
      <c r="E1493">
        <v>4</v>
      </c>
      <c r="F1493" t="s">
        <v>249</v>
      </c>
      <c r="G1493" t="s">
        <v>537</v>
      </c>
      <c r="H1493" t="s">
        <v>2237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46313.661562499998</v>
      </c>
      <c r="P1493" s="57">
        <v>46314.587858796294</v>
      </c>
      <c r="Q1493">
        <v>69412448</v>
      </c>
      <c r="S1493">
        <v>142211111730</v>
      </c>
      <c r="T1493" t="s">
        <v>9007</v>
      </c>
      <c r="U1493" t="s">
        <v>9008</v>
      </c>
      <c r="V1493" t="s">
        <v>9009</v>
      </c>
      <c r="Z1493">
        <v>109.53928000000001</v>
      </c>
      <c r="AA1493">
        <v>-6.9110950000000004</v>
      </c>
      <c r="AB1493" t="s">
        <v>9010</v>
      </c>
      <c r="AC1493" t="s">
        <v>235</v>
      </c>
      <c r="AL1493" t="s">
        <v>217</v>
      </c>
      <c r="AM1493" t="s">
        <v>9011</v>
      </c>
      <c r="AN1493" t="s">
        <v>6</v>
      </c>
      <c r="AO1493" t="s">
        <v>8598</v>
      </c>
      <c r="AP1493" s="57">
        <v>46314.625</v>
      </c>
      <c r="AR1493" t="s">
        <v>218</v>
      </c>
      <c r="AS1493" t="s">
        <v>219</v>
      </c>
      <c r="AT1493" t="s">
        <v>230</v>
      </c>
      <c r="AU1493">
        <v>20261019</v>
      </c>
      <c r="AV1493" t="s">
        <v>221</v>
      </c>
      <c r="AW1493" t="s">
        <v>877</v>
      </c>
      <c r="AX1493" t="s">
        <v>222</v>
      </c>
      <c r="BA1493" s="57">
        <v>46314.625</v>
      </c>
      <c r="BB1493" t="s">
        <v>9011</v>
      </c>
      <c r="BC1493">
        <v>2026</v>
      </c>
      <c r="BD1493">
        <v>10</v>
      </c>
      <c r="BE1493">
        <v>19</v>
      </c>
      <c r="BF1493" s="6">
        <f t="shared" si="69"/>
        <v>46314</v>
      </c>
      <c r="BG1493">
        <f t="shared" si="70"/>
        <v>-0.625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1002625630</v>
      </c>
      <c r="C1494">
        <v>3</v>
      </c>
      <c r="D1494" t="s">
        <v>49</v>
      </c>
      <c r="E1494">
        <v>4</v>
      </c>
      <c r="F1494" t="s">
        <v>249</v>
      </c>
      <c r="G1494" t="s">
        <v>537</v>
      </c>
      <c r="H1494" t="s">
        <v>2237</v>
      </c>
      <c r="I1494" t="s">
        <v>212</v>
      </c>
      <c r="J1494" t="s">
        <v>213</v>
      </c>
      <c r="K1494" t="s">
        <v>149</v>
      </c>
      <c r="M1494" t="s">
        <v>1625</v>
      </c>
      <c r="N1494" t="s">
        <v>215</v>
      </c>
      <c r="O1494" s="57">
        <v>46302.438113425924</v>
      </c>
      <c r="P1494" s="57">
        <v>46307.565775462965</v>
      </c>
      <c r="Q1494">
        <v>69401227</v>
      </c>
      <c r="T1494" t="s">
        <v>3527</v>
      </c>
      <c r="V1494" t="s">
        <v>4211</v>
      </c>
      <c r="Z1494">
        <v>109.569705</v>
      </c>
      <c r="AA1494">
        <v>-6.8715999999999999</v>
      </c>
      <c r="AB1494" t="s">
        <v>4212</v>
      </c>
      <c r="AC1494" t="s">
        <v>283</v>
      </c>
      <c r="AL1494" t="s">
        <v>217</v>
      </c>
      <c r="AM1494" t="s">
        <v>4213</v>
      </c>
      <c r="AN1494" t="s">
        <v>6</v>
      </c>
      <c r="AO1494" s="57">
        <v>46213.444687499999</v>
      </c>
      <c r="AP1494" s="57">
        <v>46297</v>
      </c>
      <c r="AR1494" t="s">
        <v>1630</v>
      </c>
      <c r="AS1494" t="s">
        <v>219</v>
      </c>
      <c r="AT1494" t="s">
        <v>230</v>
      </c>
      <c r="AV1494" t="s">
        <v>2668</v>
      </c>
      <c r="AW1494" t="s">
        <v>1473</v>
      </c>
      <c r="AX1494" t="s">
        <v>222</v>
      </c>
      <c r="BA1494" s="57">
        <v>46297.458333333336</v>
      </c>
      <c r="BB1494" t="s">
        <v>4213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:61">
      <c r="A1495">
        <v>1494</v>
      </c>
      <c r="B1495">
        <v>1002629334</v>
      </c>
      <c r="C1495">
        <v>3</v>
      </c>
      <c r="D1495" t="s">
        <v>49</v>
      </c>
      <c r="E1495">
        <v>4</v>
      </c>
      <c r="F1495" t="s">
        <v>249</v>
      </c>
      <c r="G1495" t="s">
        <v>537</v>
      </c>
      <c r="H1495" t="s">
        <v>2242</v>
      </c>
      <c r="I1495" t="s">
        <v>212</v>
      </c>
      <c r="J1495" t="s">
        <v>213</v>
      </c>
      <c r="K1495" t="s">
        <v>149</v>
      </c>
      <c r="L1495" t="s">
        <v>826</v>
      </c>
      <c r="M1495" t="s">
        <v>1400</v>
      </c>
      <c r="N1495" t="s">
        <v>215</v>
      </c>
      <c r="O1495" s="57">
        <v>46304.456018518518</v>
      </c>
      <c r="P1495" s="57">
        <v>46305.719918981478</v>
      </c>
      <c r="Q1495">
        <v>69407186</v>
      </c>
      <c r="R1495">
        <v>2846130526</v>
      </c>
      <c r="S1495">
        <v>142278112971</v>
      </c>
      <c r="T1495" t="s">
        <v>5541</v>
      </c>
      <c r="U1495" t="s">
        <v>5545</v>
      </c>
      <c r="V1495" t="s">
        <v>5546</v>
      </c>
      <c r="Z1495">
        <v>109.3831199</v>
      </c>
      <c r="AA1495">
        <v>-6.8897985999999998</v>
      </c>
      <c r="AB1495" t="s">
        <v>5543</v>
      </c>
      <c r="AC1495" t="s">
        <v>235</v>
      </c>
      <c r="AL1495" t="s">
        <v>217</v>
      </c>
      <c r="AM1495" t="s">
        <v>5547</v>
      </c>
      <c r="AN1495" t="s">
        <v>6</v>
      </c>
      <c r="AO1495" s="57">
        <v>46275.47583333333</v>
      </c>
      <c r="AP1495" s="57">
        <v>46305.333333333336</v>
      </c>
      <c r="AQ1495" t="s">
        <v>838</v>
      </c>
      <c r="AR1495" t="s">
        <v>14</v>
      </c>
      <c r="AS1495" t="s">
        <v>219</v>
      </c>
      <c r="AT1495" t="s">
        <v>230</v>
      </c>
      <c r="AV1495" t="s">
        <v>5548</v>
      </c>
      <c r="AW1495" t="s">
        <v>5549</v>
      </c>
      <c r="AX1495" t="s">
        <v>222</v>
      </c>
      <c r="BA1495" s="57">
        <v>46305.333333333336</v>
      </c>
      <c r="BB1495" t="s">
        <v>5547</v>
      </c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:61">
      <c r="A1496">
        <v>1495</v>
      </c>
      <c r="B1496">
        <v>1002639426</v>
      </c>
      <c r="C1496">
        <v>3</v>
      </c>
      <c r="D1496" t="s">
        <v>49</v>
      </c>
      <c r="E1496">
        <v>4</v>
      </c>
      <c r="F1496" t="s">
        <v>249</v>
      </c>
      <c r="G1496" t="s">
        <v>537</v>
      </c>
      <c r="H1496" t="s">
        <v>2242</v>
      </c>
      <c r="I1496" t="s">
        <v>212</v>
      </c>
      <c r="J1496" t="s">
        <v>213</v>
      </c>
      <c r="K1496" t="s">
        <v>149</v>
      </c>
      <c r="M1496" t="s">
        <v>1400</v>
      </c>
      <c r="N1496" t="s">
        <v>215</v>
      </c>
      <c r="O1496" s="57">
        <v>46311.376851851855</v>
      </c>
      <c r="P1496" s="57">
        <v>46316.488587962966</v>
      </c>
      <c r="Q1496">
        <v>69411147</v>
      </c>
      <c r="S1496">
        <v>141278102006</v>
      </c>
      <c r="T1496" t="s">
        <v>3536</v>
      </c>
      <c r="U1496" t="s">
        <v>3537</v>
      </c>
      <c r="V1496" t="s">
        <v>9017</v>
      </c>
      <c r="Z1496">
        <v>109.4550138</v>
      </c>
      <c r="AA1496">
        <v>-6.8945476000000001</v>
      </c>
      <c r="AB1496" t="s">
        <v>9018</v>
      </c>
      <c r="AC1496" t="s">
        <v>225</v>
      </c>
      <c r="AL1496" t="s">
        <v>217</v>
      </c>
      <c r="AM1496" t="s">
        <v>9019</v>
      </c>
      <c r="AN1496" t="s">
        <v>6</v>
      </c>
      <c r="AO1496" t="s">
        <v>8332</v>
      </c>
      <c r="AP1496" s="57">
        <v>46314.333333333336</v>
      </c>
      <c r="AR1496" t="s">
        <v>14</v>
      </c>
      <c r="AS1496" t="s">
        <v>219</v>
      </c>
      <c r="AT1496" t="s">
        <v>230</v>
      </c>
      <c r="AV1496" t="s">
        <v>10563</v>
      </c>
      <c r="AW1496" t="s">
        <v>4444</v>
      </c>
      <c r="AX1496" t="s">
        <v>222</v>
      </c>
      <c r="BA1496" s="57">
        <v>46314.333333333336</v>
      </c>
      <c r="BB1496" t="s">
        <v>9019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:61">
      <c r="A1497">
        <v>1496</v>
      </c>
      <c r="B1497">
        <v>1002641726</v>
      </c>
      <c r="C1497">
        <v>3</v>
      </c>
      <c r="D1497" t="s">
        <v>49</v>
      </c>
      <c r="E1497">
        <v>4</v>
      </c>
      <c r="F1497" t="s">
        <v>249</v>
      </c>
      <c r="G1497" t="s">
        <v>537</v>
      </c>
      <c r="H1497" t="s">
        <v>2242</v>
      </c>
      <c r="I1497" t="s">
        <v>212</v>
      </c>
      <c r="J1497" t="s">
        <v>213</v>
      </c>
      <c r="K1497" t="s">
        <v>149</v>
      </c>
      <c r="L1497" t="s">
        <v>214</v>
      </c>
      <c r="M1497" t="s">
        <v>1400</v>
      </c>
      <c r="N1497" t="s">
        <v>215</v>
      </c>
      <c r="O1497" s="57">
        <v>46313.313645833332</v>
      </c>
      <c r="P1497" s="57">
        <v>46314.546087962961</v>
      </c>
      <c r="Q1497">
        <v>69412262</v>
      </c>
      <c r="S1497">
        <v>141278102024</v>
      </c>
      <c r="T1497" t="s">
        <v>9012</v>
      </c>
      <c r="U1497" t="s">
        <v>9013</v>
      </c>
      <c r="V1497" t="s">
        <v>9014</v>
      </c>
      <c r="Z1497">
        <v>109.4582680701</v>
      </c>
      <c r="AA1497">
        <v>-6.8949997199187596</v>
      </c>
      <c r="AB1497" t="s">
        <v>9015</v>
      </c>
      <c r="AC1497" t="s">
        <v>235</v>
      </c>
      <c r="AL1497" t="s">
        <v>217</v>
      </c>
      <c r="AM1497" t="s">
        <v>8419</v>
      </c>
      <c r="AN1497" t="s">
        <v>6</v>
      </c>
      <c r="AO1497" t="s">
        <v>8348</v>
      </c>
      <c r="AP1497" s="57">
        <v>46314.333333333336</v>
      </c>
      <c r="AQ1497" t="s">
        <v>838</v>
      </c>
      <c r="AR1497" t="s">
        <v>14</v>
      </c>
      <c r="AS1497" t="s">
        <v>219</v>
      </c>
      <c r="AT1497" t="s">
        <v>230</v>
      </c>
      <c r="AV1497" t="s">
        <v>9016</v>
      </c>
      <c r="AW1497" t="s">
        <v>877</v>
      </c>
      <c r="AX1497" t="s">
        <v>222</v>
      </c>
      <c r="BA1497" s="57">
        <v>46314.333333333336</v>
      </c>
      <c r="BB1497" t="s">
        <v>8419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:61">
      <c r="A1498">
        <v>1497</v>
      </c>
      <c r="B1498">
        <v>1002631153</v>
      </c>
      <c r="C1498">
        <v>3</v>
      </c>
      <c r="D1498" t="s">
        <v>49</v>
      </c>
      <c r="E1498">
        <v>4</v>
      </c>
      <c r="F1498" t="s">
        <v>249</v>
      </c>
      <c r="G1498" t="s">
        <v>537</v>
      </c>
      <c r="H1498" t="s">
        <v>2242</v>
      </c>
      <c r="I1498" t="s">
        <v>212</v>
      </c>
      <c r="J1498" t="s">
        <v>213</v>
      </c>
      <c r="K1498" t="s">
        <v>149</v>
      </c>
      <c r="M1498" t="s">
        <v>76</v>
      </c>
      <c r="N1498" t="s">
        <v>215</v>
      </c>
      <c r="O1498" s="57">
        <v>46305.719930555555</v>
      </c>
      <c r="P1498" s="57">
        <v>46307.390451388892</v>
      </c>
      <c r="Q1498">
        <v>69407186</v>
      </c>
      <c r="R1498">
        <v>2846130609</v>
      </c>
      <c r="S1498">
        <v>142278112980</v>
      </c>
      <c r="T1498" t="s">
        <v>5541</v>
      </c>
      <c r="U1498" t="s">
        <v>4215</v>
      </c>
      <c r="V1498" t="s">
        <v>5542</v>
      </c>
      <c r="Z1498">
        <v>109.38308708465399</v>
      </c>
      <c r="AA1498">
        <v>-6.8893457804383296</v>
      </c>
      <c r="AB1498" t="s">
        <v>5543</v>
      </c>
      <c r="AC1498" t="s">
        <v>216</v>
      </c>
      <c r="AL1498" t="s">
        <v>217</v>
      </c>
      <c r="AM1498" t="s">
        <v>5544</v>
      </c>
      <c r="AN1498" t="s">
        <v>6</v>
      </c>
      <c r="AO1498" s="57">
        <v>46305.725659722222</v>
      </c>
      <c r="AR1498" t="s">
        <v>218</v>
      </c>
      <c r="AS1498" t="s">
        <v>219</v>
      </c>
      <c r="AT1498" t="s">
        <v>230</v>
      </c>
      <c r="AU1498">
        <v>20261012</v>
      </c>
      <c r="AV1498" t="s">
        <v>221</v>
      </c>
      <c r="AW1498" t="s">
        <v>1585</v>
      </c>
      <c r="AX1498" t="s">
        <v>222</v>
      </c>
      <c r="BA1498" s="57">
        <v>46305.291666666664</v>
      </c>
      <c r="BB1498" t="s">
        <v>5544</v>
      </c>
      <c r="BC1498">
        <v>2026</v>
      </c>
      <c r="BD1498">
        <v>10</v>
      </c>
      <c r="BE1498">
        <v>12</v>
      </c>
      <c r="BF1498" s="6">
        <f t="shared" si="69"/>
        <v>46307</v>
      </c>
      <c r="BG1498">
        <f t="shared" si="70"/>
        <v>1.7083333333357587</v>
      </c>
      <c r="BH1498" t="str">
        <f t="shared" si="71"/>
        <v>NOT COMPLY</v>
      </c>
      <c r="BI1498" t="e">
        <f>VLOOKUP(H1498,Sheet2!$A$1:$B$270,2,FALSE)</f>
        <v>#N/A</v>
      </c>
    </row>
    <row r="1499" spans="1:61">
      <c r="A1499">
        <v>1498</v>
      </c>
      <c r="B1499">
        <v>1002643084</v>
      </c>
      <c r="C1499">
        <v>3</v>
      </c>
      <c r="D1499" t="s">
        <v>49</v>
      </c>
      <c r="E1499">
        <v>4</v>
      </c>
      <c r="F1499" t="s">
        <v>249</v>
      </c>
      <c r="G1499" t="s">
        <v>537</v>
      </c>
      <c r="H1499" t="s">
        <v>2242</v>
      </c>
      <c r="I1499" t="s">
        <v>212</v>
      </c>
      <c r="J1499" t="s">
        <v>213</v>
      </c>
      <c r="K1499" t="s">
        <v>149</v>
      </c>
      <c r="M1499" t="s">
        <v>76</v>
      </c>
      <c r="N1499" t="s">
        <v>215</v>
      </c>
      <c r="O1499" s="57">
        <v>46314.546099537038</v>
      </c>
      <c r="P1499" s="57">
        <v>46315.389641203707</v>
      </c>
      <c r="Q1499">
        <v>69412262</v>
      </c>
      <c r="S1499">
        <v>141278102041</v>
      </c>
      <c r="T1499" t="s">
        <v>9012</v>
      </c>
      <c r="U1499" t="s">
        <v>9885</v>
      </c>
      <c r="V1499" t="s">
        <v>9886</v>
      </c>
      <c r="Z1499">
        <v>109.45887999999999</v>
      </c>
      <c r="AA1499">
        <v>-6.8958050000000002</v>
      </c>
      <c r="AB1499" t="s">
        <v>9015</v>
      </c>
      <c r="AC1499" t="s">
        <v>283</v>
      </c>
      <c r="AL1499" t="s">
        <v>217</v>
      </c>
      <c r="AM1499" t="s">
        <v>9887</v>
      </c>
      <c r="AN1499" t="s">
        <v>6</v>
      </c>
      <c r="AO1499" t="s">
        <v>9421</v>
      </c>
      <c r="AR1499" t="s">
        <v>218</v>
      </c>
      <c r="AS1499" t="s">
        <v>219</v>
      </c>
      <c r="AT1499" t="s">
        <v>230</v>
      </c>
      <c r="AU1499">
        <v>20261020</v>
      </c>
      <c r="AV1499" t="s">
        <v>221</v>
      </c>
      <c r="AW1499" t="s">
        <v>541</v>
      </c>
      <c r="AX1499" t="s">
        <v>222</v>
      </c>
      <c r="BA1499" s="57">
        <v>46314.291666666664</v>
      </c>
      <c r="BB1499" t="s">
        <v>9887</v>
      </c>
      <c r="BC1499">
        <v>2026</v>
      </c>
      <c r="BD1499">
        <v>10</v>
      </c>
      <c r="BE1499">
        <v>20</v>
      </c>
      <c r="BF1499" s="6">
        <f t="shared" si="69"/>
        <v>46315</v>
      </c>
      <c r="BG1499">
        <f t="shared" si="70"/>
        <v>0.70833333333575865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1002625039</v>
      </c>
      <c r="C1500">
        <v>3</v>
      </c>
      <c r="D1500" t="s">
        <v>49</v>
      </c>
      <c r="E1500">
        <v>4</v>
      </c>
      <c r="F1500" t="s">
        <v>249</v>
      </c>
      <c r="G1500" t="s">
        <v>537</v>
      </c>
      <c r="H1500" t="s">
        <v>2242</v>
      </c>
      <c r="I1500" t="s">
        <v>212</v>
      </c>
      <c r="J1500" t="s">
        <v>213</v>
      </c>
      <c r="K1500" t="s">
        <v>149</v>
      </c>
      <c r="M1500" t="s">
        <v>1625</v>
      </c>
      <c r="N1500" t="s">
        <v>215</v>
      </c>
      <c r="O1500" s="57">
        <v>46301.701539351852</v>
      </c>
      <c r="P1500" s="57">
        <v>46316.389224537037</v>
      </c>
      <c r="Q1500">
        <v>69405324</v>
      </c>
      <c r="S1500">
        <v>142278112955</v>
      </c>
      <c r="T1500" t="s">
        <v>3536</v>
      </c>
      <c r="U1500" t="s">
        <v>3537</v>
      </c>
      <c r="Z1500">
        <v>109.47176779999999</v>
      </c>
      <c r="AA1500">
        <v>-6.8895416000000003</v>
      </c>
      <c r="AB1500" t="s">
        <v>3538</v>
      </c>
      <c r="AC1500" t="s">
        <v>225</v>
      </c>
      <c r="AO1500" s="57">
        <v>46183.705092592594</v>
      </c>
      <c r="AR1500" t="s">
        <v>1630</v>
      </c>
      <c r="AS1500" t="s">
        <v>219</v>
      </c>
      <c r="AT1500" t="s">
        <v>230</v>
      </c>
      <c r="AV1500" t="s">
        <v>4115</v>
      </c>
      <c r="AW1500" t="s">
        <v>540</v>
      </c>
      <c r="AX1500" t="s">
        <v>222</v>
      </c>
      <c r="AZ1500" t="s">
        <v>4115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:61">
      <c r="A1501">
        <v>1500</v>
      </c>
      <c r="B1501">
        <v>1002625276</v>
      </c>
      <c r="C1501">
        <v>3</v>
      </c>
      <c r="D1501" t="s">
        <v>49</v>
      </c>
      <c r="E1501">
        <v>4</v>
      </c>
      <c r="F1501" t="s">
        <v>249</v>
      </c>
      <c r="G1501" t="s">
        <v>537</v>
      </c>
      <c r="H1501" t="s">
        <v>2242</v>
      </c>
      <c r="I1501" t="s">
        <v>212</v>
      </c>
      <c r="J1501" t="s">
        <v>213</v>
      </c>
      <c r="K1501" t="s">
        <v>149</v>
      </c>
      <c r="M1501" t="s">
        <v>1625</v>
      </c>
      <c r="N1501" t="s">
        <v>563</v>
      </c>
      <c r="O1501" s="57">
        <v>46302.346261574072</v>
      </c>
      <c r="P1501" s="57">
        <v>46303.666087962964</v>
      </c>
      <c r="Q1501">
        <v>69405447</v>
      </c>
      <c r="R1501">
        <v>2846130312</v>
      </c>
      <c r="S1501">
        <v>142278112956</v>
      </c>
      <c r="T1501" t="s">
        <v>4214</v>
      </c>
      <c r="U1501" t="s">
        <v>4215</v>
      </c>
      <c r="Z1501">
        <v>106.71568809999999</v>
      </c>
      <c r="AA1501">
        <v>-6.1431955</v>
      </c>
      <c r="AB1501" t="s">
        <v>4216</v>
      </c>
      <c r="AC1501" t="s">
        <v>283</v>
      </c>
      <c r="AO1501" s="57">
        <v>46213.351041666669</v>
      </c>
      <c r="AR1501" t="s">
        <v>1630</v>
      </c>
      <c r="AS1501" t="s">
        <v>219</v>
      </c>
      <c r="AT1501" t="s">
        <v>230</v>
      </c>
      <c r="AV1501" t="s">
        <v>4115</v>
      </c>
      <c r="AW1501" t="s">
        <v>1585</v>
      </c>
      <c r="AX1501" t="s">
        <v>222</v>
      </c>
      <c r="AZ1501" t="s">
        <v>4115</v>
      </c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:61">
      <c r="A1502">
        <v>1501</v>
      </c>
      <c r="B1502">
        <v>1002633352</v>
      </c>
      <c r="C1502">
        <v>3</v>
      </c>
      <c r="D1502" t="s">
        <v>49</v>
      </c>
      <c r="E1502">
        <v>4</v>
      </c>
      <c r="F1502" t="s">
        <v>249</v>
      </c>
      <c r="G1502" t="s">
        <v>537</v>
      </c>
      <c r="H1502" t="s">
        <v>2242</v>
      </c>
      <c r="I1502" t="s">
        <v>212</v>
      </c>
      <c r="J1502" t="s">
        <v>213</v>
      </c>
      <c r="K1502" t="s">
        <v>149</v>
      </c>
      <c r="M1502" t="s">
        <v>1625</v>
      </c>
      <c r="N1502" t="s">
        <v>215</v>
      </c>
      <c r="O1502" s="57">
        <v>46307.639016203706</v>
      </c>
      <c r="P1502" s="57">
        <v>46314.372812499998</v>
      </c>
      <c r="Q1502">
        <v>69408806</v>
      </c>
      <c r="S1502">
        <v>142278112993</v>
      </c>
      <c r="T1502" t="s">
        <v>3536</v>
      </c>
      <c r="U1502" t="s">
        <v>3537</v>
      </c>
      <c r="Z1502">
        <v>109.3806311</v>
      </c>
      <c r="AA1502">
        <v>-6.8903800999999998</v>
      </c>
      <c r="AB1502" t="s">
        <v>6357</v>
      </c>
      <c r="AC1502" t="s">
        <v>283</v>
      </c>
      <c r="AO1502" s="57">
        <v>46366.642951388887</v>
      </c>
      <c r="AR1502" t="s">
        <v>1630</v>
      </c>
      <c r="AS1502" t="s">
        <v>219</v>
      </c>
      <c r="AT1502" t="s">
        <v>230</v>
      </c>
      <c r="AV1502" t="s">
        <v>4115</v>
      </c>
      <c r="AW1502" t="s">
        <v>2396</v>
      </c>
      <c r="AX1502" t="s">
        <v>222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:61">
      <c r="A1503">
        <v>1502</v>
      </c>
      <c r="B1503">
        <v>1002642653</v>
      </c>
      <c r="C1503">
        <v>3</v>
      </c>
      <c r="D1503" t="s">
        <v>49</v>
      </c>
      <c r="E1503">
        <v>4</v>
      </c>
      <c r="F1503" t="s">
        <v>249</v>
      </c>
      <c r="G1503" t="s">
        <v>537</v>
      </c>
      <c r="H1503" t="s">
        <v>2242</v>
      </c>
      <c r="I1503" t="s">
        <v>212</v>
      </c>
      <c r="J1503" t="s">
        <v>213</v>
      </c>
      <c r="K1503" t="s">
        <v>149</v>
      </c>
      <c r="M1503" t="s">
        <v>1625</v>
      </c>
      <c r="N1503" t="s">
        <v>563</v>
      </c>
      <c r="O1503" s="57">
        <v>46314.440960648149</v>
      </c>
      <c r="P1503" s="57">
        <v>46314.660590277781</v>
      </c>
      <c r="Q1503">
        <v>69412716</v>
      </c>
      <c r="S1503">
        <v>141278102036</v>
      </c>
      <c r="T1503" t="s">
        <v>9888</v>
      </c>
      <c r="U1503" t="s">
        <v>9889</v>
      </c>
      <c r="Z1503">
        <v>109.3914037</v>
      </c>
      <c r="AA1503">
        <v>-7.0110802000000003</v>
      </c>
      <c r="AB1503" t="s">
        <v>9890</v>
      </c>
      <c r="AC1503" t="s">
        <v>567</v>
      </c>
      <c r="AO1503" t="s">
        <v>9411</v>
      </c>
      <c r="AR1503" t="s">
        <v>1630</v>
      </c>
      <c r="AS1503" t="s">
        <v>219</v>
      </c>
      <c r="AT1503" t="s">
        <v>230</v>
      </c>
      <c r="AV1503" t="s">
        <v>1631</v>
      </c>
      <c r="AW1503" t="s">
        <v>540</v>
      </c>
      <c r="AX1503" t="s">
        <v>222</v>
      </c>
      <c r="AZ1503" t="s">
        <v>1631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:61">
      <c r="A1504">
        <v>1503</v>
      </c>
      <c r="B1504">
        <v>1002643018</v>
      </c>
      <c r="C1504">
        <v>3</v>
      </c>
      <c r="D1504" t="s">
        <v>49</v>
      </c>
      <c r="E1504">
        <v>4</v>
      </c>
      <c r="F1504" t="s">
        <v>249</v>
      </c>
      <c r="G1504" t="s">
        <v>537</v>
      </c>
      <c r="H1504" t="s">
        <v>864</v>
      </c>
      <c r="I1504" t="s">
        <v>212</v>
      </c>
      <c r="J1504" t="s">
        <v>213</v>
      </c>
      <c r="K1504" t="s">
        <v>149</v>
      </c>
      <c r="L1504" t="s">
        <v>214</v>
      </c>
      <c r="M1504" t="s">
        <v>224</v>
      </c>
      <c r="N1504" t="s">
        <v>215</v>
      </c>
      <c r="O1504" s="57">
        <v>46314.518530092595</v>
      </c>
      <c r="P1504" s="57">
        <v>46315.488518518519</v>
      </c>
      <c r="Q1504">
        <v>69412858</v>
      </c>
      <c r="S1504">
        <v>142213107525</v>
      </c>
      <c r="T1504" t="s">
        <v>9891</v>
      </c>
      <c r="U1504" t="s">
        <v>9892</v>
      </c>
      <c r="V1504" t="s">
        <v>9893</v>
      </c>
      <c r="Z1504">
        <v>109.329977</v>
      </c>
      <c r="AA1504">
        <v>-7.1864460000000001</v>
      </c>
      <c r="AB1504" t="s">
        <v>9894</v>
      </c>
      <c r="AC1504" t="s">
        <v>235</v>
      </c>
      <c r="AL1504" t="s">
        <v>217</v>
      </c>
      <c r="AM1504" t="s">
        <v>9895</v>
      </c>
      <c r="AN1504" t="s">
        <v>6</v>
      </c>
      <c r="AO1504" t="s">
        <v>9805</v>
      </c>
      <c r="AP1504" s="57">
        <v>46315.458333333336</v>
      </c>
      <c r="AR1504" t="s">
        <v>18</v>
      </c>
      <c r="AS1504" t="s">
        <v>865</v>
      </c>
      <c r="AT1504" t="s">
        <v>230</v>
      </c>
      <c r="AV1504" t="s">
        <v>226</v>
      </c>
      <c r="AW1504" t="s">
        <v>236</v>
      </c>
      <c r="AX1504" t="s">
        <v>222</v>
      </c>
      <c r="BA1504" s="57">
        <v>46315.458333333336</v>
      </c>
      <c r="BB1504" t="s">
        <v>9895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:61">
      <c r="A1505">
        <v>1504</v>
      </c>
      <c r="B1505">
        <v>1002618398</v>
      </c>
      <c r="C1505">
        <v>3</v>
      </c>
      <c r="D1505" t="s">
        <v>49</v>
      </c>
      <c r="E1505">
        <v>4</v>
      </c>
      <c r="F1505" t="s">
        <v>249</v>
      </c>
      <c r="G1505" t="s">
        <v>537</v>
      </c>
      <c r="H1505" t="s">
        <v>864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46296.651782407411</v>
      </c>
      <c r="P1505" s="57">
        <v>46297.735312500001</v>
      </c>
      <c r="Q1505">
        <v>69402551</v>
      </c>
      <c r="S1505">
        <v>142213107480</v>
      </c>
      <c r="T1505" t="s">
        <v>1251</v>
      </c>
      <c r="U1505" t="s">
        <v>1252</v>
      </c>
      <c r="V1505" t="s">
        <v>1253</v>
      </c>
      <c r="Z1505">
        <v>109.260865</v>
      </c>
      <c r="AA1505">
        <v>-7.074757</v>
      </c>
      <c r="AB1505" t="s">
        <v>1254</v>
      </c>
      <c r="AC1505" t="s">
        <v>235</v>
      </c>
      <c r="AL1505" t="s">
        <v>217</v>
      </c>
      <c r="AM1505" t="s">
        <v>1255</v>
      </c>
      <c r="AN1505" t="s">
        <v>6</v>
      </c>
      <c r="AO1505" s="57">
        <v>46032.653252314813</v>
      </c>
      <c r="AP1505" s="57">
        <v>46297.625</v>
      </c>
      <c r="AR1505" t="s">
        <v>218</v>
      </c>
      <c r="AS1505" t="s">
        <v>865</v>
      </c>
      <c r="AT1505" t="s">
        <v>230</v>
      </c>
      <c r="AU1505">
        <v>20261002</v>
      </c>
      <c r="AV1505" t="s">
        <v>221</v>
      </c>
      <c r="AW1505" t="s">
        <v>880</v>
      </c>
      <c r="AX1505" t="s">
        <v>222</v>
      </c>
      <c r="BA1505" s="57">
        <v>46297.625</v>
      </c>
      <c r="BB1505" t="s">
        <v>1255</v>
      </c>
      <c r="BC1505">
        <v>2026</v>
      </c>
      <c r="BD1505">
        <v>10</v>
      </c>
      <c r="BE1505">
        <v>2</v>
      </c>
      <c r="BF1505" s="6">
        <f t="shared" si="69"/>
        <v>46297</v>
      </c>
      <c r="BG1505">
        <f t="shared" si="70"/>
        <v>-0.625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1002641984</v>
      </c>
      <c r="C1506">
        <v>3</v>
      </c>
      <c r="D1506" t="s">
        <v>49</v>
      </c>
      <c r="E1506">
        <v>4</v>
      </c>
      <c r="F1506" t="s">
        <v>249</v>
      </c>
      <c r="G1506" t="s">
        <v>537</v>
      </c>
      <c r="H1506" t="s">
        <v>864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46313.65184027778</v>
      </c>
      <c r="P1506" s="57">
        <v>46314.617430555554</v>
      </c>
      <c r="Q1506">
        <v>69412444</v>
      </c>
      <c r="S1506">
        <v>142213107522</v>
      </c>
      <c r="T1506" t="s">
        <v>9020</v>
      </c>
      <c r="U1506" t="s">
        <v>9021</v>
      </c>
      <c r="V1506" t="s">
        <v>9022</v>
      </c>
      <c r="Z1506">
        <v>109.3709879</v>
      </c>
      <c r="AA1506">
        <v>-7.0701903000000001</v>
      </c>
      <c r="AB1506" t="s">
        <v>9023</v>
      </c>
      <c r="AC1506" t="s">
        <v>235</v>
      </c>
      <c r="AL1506" t="s">
        <v>217</v>
      </c>
      <c r="AM1506" t="s">
        <v>9024</v>
      </c>
      <c r="AN1506" t="s">
        <v>6</v>
      </c>
      <c r="AO1506" t="s">
        <v>9025</v>
      </c>
      <c r="AP1506" s="57">
        <v>46314.625</v>
      </c>
      <c r="AR1506" t="s">
        <v>218</v>
      </c>
      <c r="AS1506" t="s">
        <v>865</v>
      </c>
      <c r="AT1506" t="s">
        <v>230</v>
      </c>
      <c r="AU1506">
        <v>20261019</v>
      </c>
      <c r="AV1506" t="s">
        <v>221</v>
      </c>
      <c r="AW1506" t="s">
        <v>877</v>
      </c>
      <c r="AX1506" t="s">
        <v>222</v>
      </c>
      <c r="BA1506" s="57">
        <v>46314.625</v>
      </c>
      <c r="BB1506" t="s">
        <v>9024</v>
      </c>
      <c r="BC1506">
        <v>2026</v>
      </c>
      <c r="BD1506">
        <v>10</v>
      </c>
      <c r="BE1506">
        <v>19</v>
      </c>
      <c r="BF1506" s="6">
        <f t="shared" si="69"/>
        <v>46314</v>
      </c>
      <c r="BG1506">
        <f t="shared" si="70"/>
        <v>-0.625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1002642501</v>
      </c>
      <c r="C1507">
        <v>3</v>
      </c>
      <c r="D1507" t="s">
        <v>49</v>
      </c>
      <c r="E1507">
        <v>4</v>
      </c>
      <c r="F1507" t="s">
        <v>249</v>
      </c>
      <c r="G1507" t="s">
        <v>537</v>
      </c>
      <c r="H1507" t="s">
        <v>864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46314.417824074073</v>
      </c>
      <c r="P1507" s="57">
        <v>46315.466261574074</v>
      </c>
      <c r="Q1507">
        <v>69412655</v>
      </c>
      <c r="S1507">
        <v>142213107524</v>
      </c>
      <c r="T1507" t="s">
        <v>9901</v>
      </c>
      <c r="U1507" t="s">
        <v>9902</v>
      </c>
      <c r="V1507" t="s">
        <v>9903</v>
      </c>
      <c r="Z1507">
        <v>109.24525800000001</v>
      </c>
      <c r="AA1507">
        <v>-7.1192148</v>
      </c>
      <c r="AB1507" t="s">
        <v>9904</v>
      </c>
      <c r="AC1507" t="s">
        <v>235</v>
      </c>
      <c r="AL1507" t="s">
        <v>217</v>
      </c>
      <c r="AM1507" t="s">
        <v>9905</v>
      </c>
      <c r="AN1507" t="s">
        <v>6</v>
      </c>
      <c r="AO1507" t="s">
        <v>9479</v>
      </c>
      <c r="AP1507" s="57">
        <v>46315.333333333336</v>
      </c>
      <c r="AR1507" t="s">
        <v>218</v>
      </c>
      <c r="AS1507" t="s">
        <v>865</v>
      </c>
      <c r="AT1507" t="s">
        <v>230</v>
      </c>
      <c r="AU1507">
        <v>20261020</v>
      </c>
      <c r="AV1507" t="s">
        <v>221</v>
      </c>
      <c r="AW1507" t="s">
        <v>886</v>
      </c>
      <c r="AX1507" t="s">
        <v>222</v>
      </c>
      <c r="BA1507" s="57">
        <v>46315.333333333336</v>
      </c>
      <c r="BB1507" t="s">
        <v>9905</v>
      </c>
      <c r="BC1507">
        <v>2026</v>
      </c>
      <c r="BD1507">
        <v>10</v>
      </c>
      <c r="BE1507">
        <v>20</v>
      </c>
      <c r="BF1507" s="6">
        <f t="shared" si="69"/>
        <v>46315</v>
      </c>
      <c r="BG1507">
        <f t="shared" si="70"/>
        <v>-0.33333333333575865</v>
      </c>
      <c r="BH1507" t="str">
        <f t="shared" si="71"/>
        <v>COMPLY</v>
      </c>
      <c r="BI1507" t="e">
        <f>VLOOKUP(H1507,Sheet2!$A$1:$B$270,2,FALSE)</f>
        <v>#N/A</v>
      </c>
    </row>
    <row r="1508" spans="1:61">
      <c r="A1508">
        <v>1507</v>
      </c>
      <c r="B1508">
        <v>1002643098</v>
      </c>
      <c r="C1508">
        <v>3</v>
      </c>
      <c r="D1508" t="s">
        <v>49</v>
      </c>
      <c r="E1508">
        <v>4</v>
      </c>
      <c r="F1508" t="s">
        <v>249</v>
      </c>
      <c r="G1508" t="s">
        <v>537</v>
      </c>
      <c r="H1508" t="s">
        <v>864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46314.546979166669</v>
      </c>
      <c r="P1508" s="57">
        <v>46315.870300925926</v>
      </c>
      <c r="Q1508">
        <v>69412908</v>
      </c>
      <c r="S1508">
        <v>142213107526</v>
      </c>
      <c r="T1508" t="s">
        <v>9896</v>
      </c>
      <c r="U1508" t="s">
        <v>9897</v>
      </c>
      <c r="V1508" t="s">
        <v>9898</v>
      </c>
      <c r="Z1508">
        <v>109.327507</v>
      </c>
      <c r="AA1508">
        <v>-7.1020329999999996</v>
      </c>
      <c r="AB1508" t="s">
        <v>9899</v>
      </c>
      <c r="AC1508" t="s">
        <v>235</v>
      </c>
      <c r="AL1508" t="s">
        <v>217</v>
      </c>
      <c r="AM1508" t="s">
        <v>9900</v>
      </c>
      <c r="AN1508" t="s">
        <v>6</v>
      </c>
      <c r="AO1508" t="s">
        <v>9421</v>
      </c>
      <c r="AP1508" s="57">
        <v>46315.458333333336</v>
      </c>
      <c r="AR1508" t="s">
        <v>218</v>
      </c>
      <c r="AS1508" t="s">
        <v>865</v>
      </c>
      <c r="AT1508" t="s">
        <v>230</v>
      </c>
      <c r="AU1508">
        <v>20261020</v>
      </c>
      <c r="AV1508" t="s">
        <v>221</v>
      </c>
      <c r="AW1508" t="s">
        <v>883</v>
      </c>
      <c r="AX1508" t="s">
        <v>222</v>
      </c>
      <c r="BA1508" s="57">
        <v>46315.458333333336</v>
      </c>
      <c r="BB1508" t="s">
        <v>9900</v>
      </c>
      <c r="BC1508">
        <v>2026</v>
      </c>
      <c r="BD1508">
        <v>10</v>
      </c>
      <c r="BE1508">
        <v>20</v>
      </c>
      <c r="BF1508" s="6">
        <f t="shared" si="69"/>
        <v>46315</v>
      </c>
      <c r="BG1508">
        <f t="shared" si="70"/>
        <v>-0.45833333333575865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1002617123</v>
      </c>
      <c r="C1509">
        <v>3</v>
      </c>
      <c r="D1509" t="s">
        <v>59</v>
      </c>
      <c r="E1509">
        <v>4</v>
      </c>
      <c r="F1509" t="s">
        <v>223</v>
      </c>
      <c r="G1509" t="s">
        <v>842</v>
      </c>
      <c r="H1509" t="s">
        <v>866</v>
      </c>
      <c r="I1509" t="s">
        <v>212</v>
      </c>
      <c r="J1509" t="s">
        <v>213</v>
      </c>
      <c r="K1509" t="s">
        <v>149</v>
      </c>
      <c r="L1509" t="s">
        <v>214</v>
      </c>
      <c r="M1509" t="s">
        <v>76</v>
      </c>
      <c r="N1509" t="s">
        <v>215</v>
      </c>
      <c r="O1509" s="57">
        <v>46296.401087962964</v>
      </c>
      <c r="P1509" s="57">
        <v>46296.659687500003</v>
      </c>
      <c r="Q1509">
        <v>69402096</v>
      </c>
      <c r="S1509">
        <v>146394105462</v>
      </c>
      <c r="T1509" t="s">
        <v>1256</v>
      </c>
      <c r="U1509" t="s">
        <v>1257</v>
      </c>
      <c r="V1509" t="s">
        <v>1258</v>
      </c>
      <c r="Z1509">
        <v>109.36051447203801</v>
      </c>
      <c r="AA1509">
        <v>-7.3363168771240703</v>
      </c>
      <c r="AB1509" t="s">
        <v>1259</v>
      </c>
      <c r="AC1509" t="s">
        <v>235</v>
      </c>
      <c r="AL1509" t="s">
        <v>217</v>
      </c>
      <c r="AM1509" t="s">
        <v>1260</v>
      </c>
      <c r="AN1509" t="s">
        <v>6</v>
      </c>
      <c r="AO1509" s="57">
        <v>46032.413738425923</v>
      </c>
      <c r="AP1509" s="57">
        <v>46297.333333333336</v>
      </c>
      <c r="AR1509" t="s">
        <v>218</v>
      </c>
      <c r="AS1509" t="s">
        <v>867</v>
      </c>
      <c r="AT1509" t="s">
        <v>230</v>
      </c>
      <c r="AU1509">
        <v>20261001</v>
      </c>
      <c r="AV1509" t="s">
        <v>221</v>
      </c>
      <c r="AW1509" t="s">
        <v>878</v>
      </c>
      <c r="AX1509" t="s">
        <v>222</v>
      </c>
      <c r="BA1509" s="57">
        <v>46297.333333333336</v>
      </c>
      <c r="BB1509" t="s">
        <v>1260</v>
      </c>
      <c r="BC1509">
        <v>2026</v>
      </c>
      <c r="BD1509">
        <v>10</v>
      </c>
      <c r="BE1509">
        <v>1</v>
      </c>
      <c r="BF1509" s="6">
        <f t="shared" si="69"/>
        <v>46296</v>
      </c>
      <c r="BG1509">
        <f t="shared" si="70"/>
        <v>-1.3333333333357587</v>
      </c>
      <c r="BH1509" t="str">
        <f t="shared" si="71"/>
        <v>COMPLY</v>
      </c>
      <c r="BI1509" t="e">
        <f>VLOOKUP(H1509,Sheet2!$A$1:$B$270,2,FALSE)</f>
        <v>#N/A</v>
      </c>
    </row>
    <row r="1510" spans="1:61">
      <c r="A1510">
        <v>1509</v>
      </c>
      <c r="B1510">
        <v>1002623187</v>
      </c>
      <c r="C1510">
        <v>3</v>
      </c>
      <c r="D1510" t="s">
        <v>59</v>
      </c>
      <c r="E1510">
        <v>4</v>
      </c>
      <c r="F1510" t="s">
        <v>223</v>
      </c>
      <c r="G1510" t="s">
        <v>842</v>
      </c>
      <c r="H1510" t="s">
        <v>866</v>
      </c>
      <c r="I1510" t="s">
        <v>212</v>
      </c>
      <c r="J1510" t="s">
        <v>213</v>
      </c>
      <c r="K1510" t="s">
        <v>149</v>
      </c>
      <c r="L1510" t="s">
        <v>214</v>
      </c>
      <c r="M1510" t="s">
        <v>76</v>
      </c>
      <c r="N1510" t="s">
        <v>215</v>
      </c>
      <c r="O1510" s="57">
        <v>46300.706006944441</v>
      </c>
      <c r="P1510" s="57">
        <v>46301.618136574078</v>
      </c>
      <c r="Q1510">
        <v>69404588</v>
      </c>
      <c r="S1510">
        <v>146394105824</v>
      </c>
      <c r="T1510" t="s">
        <v>2934</v>
      </c>
      <c r="U1510" t="s">
        <v>2935</v>
      </c>
      <c r="V1510" t="s">
        <v>2936</v>
      </c>
      <c r="Z1510">
        <v>109.36048541218</v>
      </c>
      <c r="AA1510">
        <v>-7.3204639741467998</v>
      </c>
      <c r="AB1510" t="s">
        <v>2937</v>
      </c>
      <c r="AC1510" t="s">
        <v>216</v>
      </c>
      <c r="AL1510" t="s">
        <v>217</v>
      </c>
      <c r="AM1510" t="s">
        <v>2938</v>
      </c>
      <c r="AN1510" t="s">
        <v>6</v>
      </c>
      <c r="AO1510" s="57">
        <v>46152.726238425923</v>
      </c>
      <c r="AP1510" s="57">
        <v>46304.458333333336</v>
      </c>
      <c r="AR1510" t="s">
        <v>218</v>
      </c>
      <c r="AS1510" t="s">
        <v>867</v>
      </c>
      <c r="AT1510" t="s">
        <v>220</v>
      </c>
      <c r="AU1510">
        <v>20261006</v>
      </c>
      <c r="AV1510" t="s">
        <v>221</v>
      </c>
      <c r="AW1510" t="s">
        <v>2939</v>
      </c>
      <c r="AX1510" t="s">
        <v>222</v>
      </c>
      <c r="BA1510" s="57">
        <v>46304.458333333336</v>
      </c>
      <c r="BB1510" t="s">
        <v>2938</v>
      </c>
      <c r="BC1510">
        <v>2026</v>
      </c>
      <c r="BD1510">
        <v>10</v>
      </c>
      <c r="BE1510">
        <v>6</v>
      </c>
      <c r="BF1510" s="6">
        <f t="shared" si="69"/>
        <v>46301</v>
      </c>
      <c r="BG1510">
        <f t="shared" si="70"/>
        <v>-3.4583333333357587</v>
      </c>
      <c r="BH1510" t="str">
        <f t="shared" si="71"/>
        <v>COMPLY</v>
      </c>
      <c r="BI1510" t="e">
        <f>VLOOKUP(H1510,Sheet2!$A$1:$B$270,2,FALSE)</f>
        <v>#N/A</v>
      </c>
    </row>
    <row r="1511" spans="1:61">
      <c r="A1511">
        <v>1510</v>
      </c>
      <c r="B1511">
        <v>1002624084</v>
      </c>
      <c r="C1511">
        <v>3</v>
      </c>
      <c r="D1511" t="s">
        <v>59</v>
      </c>
      <c r="E1511">
        <v>4</v>
      </c>
      <c r="F1511" t="s">
        <v>223</v>
      </c>
      <c r="G1511" t="s">
        <v>842</v>
      </c>
      <c r="H1511" t="s">
        <v>866</v>
      </c>
      <c r="I1511" t="s">
        <v>212</v>
      </c>
      <c r="J1511" t="s">
        <v>213</v>
      </c>
      <c r="K1511" t="s">
        <v>149</v>
      </c>
      <c r="L1511" t="s">
        <v>214</v>
      </c>
      <c r="M1511" t="s">
        <v>76</v>
      </c>
      <c r="N1511" t="s">
        <v>215</v>
      </c>
      <c r="O1511" s="57">
        <v>46301.491435185184</v>
      </c>
      <c r="P1511" s="57">
        <v>46302.519965277781</v>
      </c>
      <c r="Q1511">
        <v>69404951</v>
      </c>
      <c r="S1511">
        <v>146394105833</v>
      </c>
      <c r="T1511" t="s">
        <v>3539</v>
      </c>
      <c r="U1511" t="s">
        <v>3540</v>
      </c>
      <c r="V1511" t="s">
        <v>3541</v>
      </c>
      <c r="Z1511">
        <v>109.3351894</v>
      </c>
      <c r="AA1511">
        <v>-7.2492799000000003</v>
      </c>
      <c r="AB1511" t="s">
        <v>3542</v>
      </c>
      <c r="AC1511" t="s">
        <v>235</v>
      </c>
      <c r="AL1511" t="s">
        <v>217</v>
      </c>
      <c r="AM1511" t="s">
        <v>3543</v>
      </c>
      <c r="AN1511" t="s">
        <v>6</v>
      </c>
      <c r="AO1511" s="57">
        <v>46183.517812500002</v>
      </c>
      <c r="AP1511" s="57">
        <v>46307.333333333336</v>
      </c>
      <c r="AR1511" t="s">
        <v>218</v>
      </c>
      <c r="AS1511" t="s">
        <v>867</v>
      </c>
      <c r="AT1511" t="s">
        <v>230</v>
      </c>
      <c r="AU1511">
        <v>20261007</v>
      </c>
      <c r="AV1511" t="s">
        <v>221</v>
      </c>
      <c r="AW1511" t="s">
        <v>880</v>
      </c>
      <c r="AX1511" t="s">
        <v>222</v>
      </c>
      <c r="BA1511" s="57">
        <v>46307.333333333336</v>
      </c>
      <c r="BB1511" t="s">
        <v>3543</v>
      </c>
      <c r="BC1511">
        <v>2026</v>
      </c>
      <c r="BD1511">
        <v>10</v>
      </c>
      <c r="BE1511">
        <v>7</v>
      </c>
      <c r="BF1511" s="6">
        <f t="shared" si="69"/>
        <v>46302</v>
      </c>
      <c r="BG1511">
        <f t="shared" si="70"/>
        <v>-5.3333333333357587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1002625847</v>
      </c>
      <c r="C1512">
        <v>3</v>
      </c>
      <c r="D1512" t="s">
        <v>59</v>
      </c>
      <c r="E1512">
        <v>4</v>
      </c>
      <c r="F1512" t="s">
        <v>223</v>
      </c>
      <c r="G1512" t="s">
        <v>842</v>
      </c>
      <c r="H1512" t="s">
        <v>866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46302.485185185185</v>
      </c>
      <c r="P1512" s="57">
        <v>46303.553101851852</v>
      </c>
      <c r="Q1512">
        <v>69405702</v>
      </c>
      <c r="S1512">
        <v>146394106009</v>
      </c>
      <c r="T1512" t="s">
        <v>4217</v>
      </c>
      <c r="U1512" t="s">
        <v>4218</v>
      </c>
      <c r="V1512" t="s">
        <v>4219</v>
      </c>
      <c r="Z1512">
        <v>109.33972900000001</v>
      </c>
      <c r="AA1512">
        <v>-7.3355528999999997</v>
      </c>
      <c r="AB1512" t="s">
        <v>4220</v>
      </c>
      <c r="AC1512" t="s">
        <v>235</v>
      </c>
      <c r="AL1512" t="s">
        <v>217</v>
      </c>
      <c r="AM1512" t="s">
        <v>4221</v>
      </c>
      <c r="AN1512" t="s">
        <v>6</v>
      </c>
      <c r="AO1512" s="57">
        <v>46213.486516203702</v>
      </c>
      <c r="AP1512" s="57">
        <v>46308.333333333336</v>
      </c>
      <c r="AR1512" t="s">
        <v>218</v>
      </c>
      <c r="AS1512" t="s">
        <v>867</v>
      </c>
      <c r="AT1512" t="s">
        <v>230</v>
      </c>
      <c r="AU1512">
        <v>20261008</v>
      </c>
      <c r="AV1512" t="s">
        <v>221</v>
      </c>
      <c r="AW1512" t="s">
        <v>877</v>
      </c>
      <c r="AX1512" t="s">
        <v>222</v>
      </c>
      <c r="BA1512" s="57">
        <v>46308.333333333336</v>
      </c>
      <c r="BB1512" t="s">
        <v>4221</v>
      </c>
      <c r="BC1512">
        <v>2026</v>
      </c>
      <c r="BD1512">
        <v>10</v>
      </c>
      <c r="BE1512">
        <v>8</v>
      </c>
      <c r="BF1512" s="6">
        <f t="shared" si="69"/>
        <v>46303</v>
      </c>
      <c r="BG1512">
        <f t="shared" si="70"/>
        <v>-5.3333333333357587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1002628062</v>
      </c>
      <c r="C1513">
        <v>3</v>
      </c>
      <c r="D1513" t="s">
        <v>59</v>
      </c>
      <c r="E1513">
        <v>4</v>
      </c>
      <c r="F1513" t="s">
        <v>223</v>
      </c>
      <c r="G1513" t="s">
        <v>842</v>
      </c>
      <c r="H1513" t="s">
        <v>866</v>
      </c>
      <c r="I1513" t="s">
        <v>212</v>
      </c>
      <c r="J1513" t="s">
        <v>213</v>
      </c>
      <c r="K1513" t="s">
        <v>149</v>
      </c>
      <c r="L1513" t="s">
        <v>214</v>
      </c>
      <c r="M1513" t="s">
        <v>76</v>
      </c>
      <c r="N1513" t="s">
        <v>215</v>
      </c>
      <c r="O1513" s="57">
        <v>46303.659479166665</v>
      </c>
      <c r="P1513" s="57">
        <v>46307.491469907407</v>
      </c>
      <c r="Q1513">
        <v>69406686</v>
      </c>
      <c r="S1513">
        <v>146394106369</v>
      </c>
      <c r="T1513" t="s">
        <v>4690</v>
      </c>
      <c r="U1513" t="s">
        <v>5550</v>
      </c>
      <c r="V1513" t="s">
        <v>4691</v>
      </c>
      <c r="Z1513">
        <v>109.33996190000001</v>
      </c>
      <c r="AA1513">
        <v>-7.3351949999999997</v>
      </c>
      <c r="AB1513" t="s">
        <v>4692</v>
      </c>
      <c r="AC1513" t="s">
        <v>235</v>
      </c>
      <c r="AL1513" t="s">
        <v>217</v>
      </c>
      <c r="AM1513" t="s">
        <v>4693</v>
      </c>
      <c r="AN1513" t="s">
        <v>6</v>
      </c>
      <c r="AO1513" s="57">
        <v>46244.684513888889</v>
      </c>
      <c r="AP1513" s="57">
        <v>46308.458333333336</v>
      </c>
      <c r="AR1513" t="s">
        <v>218</v>
      </c>
      <c r="AS1513" t="s">
        <v>867</v>
      </c>
      <c r="AT1513" t="s">
        <v>230</v>
      </c>
      <c r="AU1513">
        <v>20261012</v>
      </c>
      <c r="AV1513" t="s">
        <v>221</v>
      </c>
      <c r="AW1513" t="s">
        <v>880</v>
      </c>
      <c r="AX1513" t="s">
        <v>222</v>
      </c>
      <c r="BA1513" s="57">
        <v>46308.458333333336</v>
      </c>
      <c r="BB1513" t="s">
        <v>4693</v>
      </c>
      <c r="BC1513">
        <v>2026</v>
      </c>
      <c r="BD1513">
        <v>10</v>
      </c>
      <c r="BE1513">
        <v>12</v>
      </c>
      <c r="BF1513" s="6">
        <f t="shared" si="69"/>
        <v>46307</v>
      </c>
      <c r="BG1513">
        <f t="shared" si="70"/>
        <v>-1.4583333333357587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1002637310</v>
      </c>
      <c r="C1514">
        <v>3</v>
      </c>
      <c r="D1514" t="s">
        <v>59</v>
      </c>
      <c r="E1514">
        <v>4</v>
      </c>
      <c r="F1514" t="s">
        <v>223</v>
      </c>
      <c r="G1514" t="s">
        <v>842</v>
      </c>
      <c r="H1514" t="s">
        <v>866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46309.685150462959</v>
      </c>
      <c r="P1514" s="57">
        <v>46310.610266203701</v>
      </c>
      <c r="Q1514">
        <v>69410344</v>
      </c>
      <c r="S1514">
        <v>146394106733</v>
      </c>
      <c r="T1514" t="s">
        <v>7202</v>
      </c>
      <c r="U1514" t="s">
        <v>7837</v>
      </c>
      <c r="V1514" t="s">
        <v>7203</v>
      </c>
      <c r="Z1514">
        <v>109.33595099999999</v>
      </c>
      <c r="AA1514">
        <v>-7.2230689999999997</v>
      </c>
      <c r="AB1514" t="s">
        <v>7204</v>
      </c>
      <c r="AC1514" t="s">
        <v>235</v>
      </c>
      <c r="AL1514" t="s">
        <v>217</v>
      </c>
      <c r="AM1514" t="s">
        <v>7205</v>
      </c>
      <c r="AN1514" t="s">
        <v>6</v>
      </c>
      <c r="AO1514" t="s">
        <v>6847</v>
      </c>
      <c r="AP1514" s="57">
        <v>46312.458333333336</v>
      </c>
      <c r="AR1514" t="s">
        <v>218</v>
      </c>
      <c r="AS1514" t="s">
        <v>867</v>
      </c>
      <c r="AT1514" t="s">
        <v>230</v>
      </c>
      <c r="AU1514">
        <v>20261015</v>
      </c>
      <c r="AV1514" t="s">
        <v>221</v>
      </c>
      <c r="AW1514" t="s">
        <v>877</v>
      </c>
      <c r="AX1514" t="s">
        <v>222</v>
      </c>
      <c r="BA1514" s="57">
        <v>46312.458333333336</v>
      </c>
      <c r="BB1514" t="s">
        <v>7205</v>
      </c>
      <c r="BC1514">
        <v>2026</v>
      </c>
      <c r="BD1514">
        <v>10</v>
      </c>
      <c r="BE1514">
        <v>15</v>
      </c>
      <c r="BF1514" s="6">
        <f t="shared" si="69"/>
        <v>46310</v>
      </c>
      <c r="BG1514">
        <f t="shared" si="70"/>
        <v>-2.4583333333357587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1002640457</v>
      </c>
      <c r="C1515">
        <v>3</v>
      </c>
      <c r="D1515" t="s">
        <v>59</v>
      </c>
      <c r="E1515">
        <v>4</v>
      </c>
      <c r="F1515" t="s">
        <v>223</v>
      </c>
      <c r="G1515" t="s">
        <v>842</v>
      </c>
      <c r="H1515" t="s">
        <v>866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46311.624768518515</v>
      </c>
      <c r="P1515" s="57">
        <v>46314.758020833331</v>
      </c>
      <c r="Q1515">
        <v>69411634</v>
      </c>
      <c r="S1515">
        <v>146394105085</v>
      </c>
      <c r="T1515" t="s">
        <v>9030</v>
      </c>
      <c r="U1515" t="s">
        <v>9031</v>
      </c>
      <c r="V1515" t="s">
        <v>9032</v>
      </c>
      <c r="Z1515">
        <v>109.36091279999999</v>
      </c>
      <c r="AA1515">
        <v>-7.2999244000000001</v>
      </c>
      <c r="AB1515" t="s">
        <v>9033</v>
      </c>
      <c r="AC1515" t="s">
        <v>235</v>
      </c>
      <c r="AL1515" t="s">
        <v>217</v>
      </c>
      <c r="AM1515" t="s">
        <v>9034</v>
      </c>
      <c r="AN1515" t="s">
        <v>6</v>
      </c>
      <c r="AO1515" t="s">
        <v>8164</v>
      </c>
      <c r="AP1515" s="57">
        <v>46314.333333333336</v>
      </c>
      <c r="AR1515" t="s">
        <v>218</v>
      </c>
      <c r="AS1515" t="s">
        <v>867</v>
      </c>
      <c r="AT1515" t="s">
        <v>230</v>
      </c>
      <c r="AU1515">
        <v>20261019</v>
      </c>
      <c r="AV1515" t="s">
        <v>221</v>
      </c>
      <c r="AW1515" t="s">
        <v>883</v>
      </c>
      <c r="AX1515" t="s">
        <v>222</v>
      </c>
      <c r="BA1515" s="57">
        <v>46314.333333333336</v>
      </c>
      <c r="BB1515" t="s">
        <v>9034</v>
      </c>
      <c r="BC1515">
        <v>2026</v>
      </c>
      <c r="BD1515">
        <v>10</v>
      </c>
      <c r="BE1515">
        <v>19</v>
      </c>
      <c r="BF1515" s="6">
        <f t="shared" si="69"/>
        <v>46314</v>
      </c>
      <c r="BG1515">
        <f t="shared" si="70"/>
        <v>-0.33333333333575865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1002641765</v>
      </c>
      <c r="C1516">
        <v>3</v>
      </c>
      <c r="D1516" t="s">
        <v>59</v>
      </c>
      <c r="E1516">
        <v>4</v>
      </c>
      <c r="F1516" t="s">
        <v>223</v>
      </c>
      <c r="G1516" t="s">
        <v>842</v>
      </c>
      <c r="H1516" t="s">
        <v>866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46313.396932870368</v>
      </c>
      <c r="P1516" s="57">
        <v>46313.560023148151</v>
      </c>
      <c r="Q1516">
        <v>69412283</v>
      </c>
      <c r="S1516">
        <v>146394106739</v>
      </c>
      <c r="T1516" t="s">
        <v>9026</v>
      </c>
      <c r="U1516" t="s">
        <v>9027</v>
      </c>
      <c r="V1516" t="s">
        <v>9028</v>
      </c>
      <c r="Z1516">
        <v>109.43614394927801</v>
      </c>
      <c r="AA1516">
        <v>-7.3239604026747198</v>
      </c>
      <c r="AB1516" t="s">
        <v>9029</v>
      </c>
      <c r="AC1516" t="s">
        <v>235</v>
      </c>
      <c r="AL1516" t="s">
        <v>217</v>
      </c>
      <c r="AM1516" t="s">
        <v>8981</v>
      </c>
      <c r="AN1516" t="s">
        <v>6</v>
      </c>
      <c r="AO1516" t="s">
        <v>8272</v>
      </c>
      <c r="AP1516" s="57">
        <v>46314.333333333336</v>
      </c>
      <c r="AR1516" t="s">
        <v>218</v>
      </c>
      <c r="AS1516" t="s">
        <v>867</v>
      </c>
      <c r="AT1516" t="s">
        <v>230</v>
      </c>
      <c r="AU1516">
        <v>20261018</v>
      </c>
      <c r="AV1516" t="s">
        <v>221</v>
      </c>
      <c r="AW1516" t="s">
        <v>883</v>
      </c>
      <c r="AX1516" t="s">
        <v>222</v>
      </c>
      <c r="BA1516" s="57">
        <v>46314.333333333336</v>
      </c>
      <c r="BB1516" t="s">
        <v>8981</v>
      </c>
      <c r="BC1516">
        <v>2026</v>
      </c>
      <c r="BD1516">
        <v>10</v>
      </c>
      <c r="BE1516">
        <v>18</v>
      </c>
      <c r="BF1516" s="6">
        <f t="shared" si="69"/>
        <v>46313</v>
      </c>
      <c r="BG1516">
        <f t="shared" si="70"/>
        <v>-1.3333333333357587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1002643193</v>
      </c>
      <c r="C1517">
        <v>3</v>
      </c>
      <c r="D1517" t="s">
        <v>59</v>
      </c>
      <c r="E1517">
        <v>4</v>
      </c>
      <c r="F1517" t="s">
        <v>223</v>
      </c>
      <c r="G1517" t="s">
        <v>842</v>
      </c>
      <c r="H1517" t="s">
        <v>866</v>
      </c>
      <c r="I1517" t="s">
        <v>212</v>
      </c>
      <c r="J1517" t="s">
        <v>213</v>
      </c>
      <c r="K1517" t="s">
        <v>149</v>
      </c>
      <c r="L1517" t="s">
        <v>214</v>
      </c>
      <c r="M1517" t="s">
        <v>76</v>
      </c>
      <c r="N1517" t="s">
        <v>215</v>
      </c>
      <c r="O1517" s="57">
        <v>46314.564282407409</v>
      </c>
      <c r="P1517" s="57">
        <v>46315.600324074076</v>
      </c>
      <c r="Q1517">
        <v>69412943</v>
      </c>
      <c r="S1517">
        <v>146394106740</v>
      </c>
      <c r="T1517" t="s">
        <v>9906</v>
      </c>
      <c r="U1517" t="s">
        <v>9907</v>
      </c>
      <c r="V1517" t="s">
        <v>9908</v>
      </c>
      <c r="Z1517">
        <v>109.39216399999999</v>
      </c>
      <c r="AA1517">
        <v>-7.32524</v>
      </c>
      <c r="AB1517" t="s">
        <v>9909</v>
      </c>
      <c r="AC1517" t="s">
        <v>235</v>
      </c>
      <c r="AL1517" t="s">
        <v>217</v>
      </c>
      <c r="AM1517" t="s">
        <v>9910</v>
      </c>
      <c r="AN1517" t="s">
        <v>6</v>
      </c>
      <c r="AO1517" t="s">
        <v>9911</v>
      </c>
      <c r="AP1517" s="57">
        <v>46315.458333333336</v>
      </c>
      <c r="AR1517" t="s">
        <v>218</v>
      </c>
      <c r="AS1517" t="s">
        <v>867</v>
      </c>
      <c r="AT1517" t="s">
        <v>230</v>
      </c>
      <c r="AU1517">
        <v>20261020</v>
      </c>
      <c r="AV1517" t="s">
        <v>221</v>
      </c>
      <c r="AW1517" t="s">
        <v>876</v>
      </c>
      <c r="AX1517" t="s">
        <v>222</v>
      </c>
      <c r="BA1517" s="57">
        <v>46315.458333333336</v>
      </c>
      <c r="BB1517" t="s">
        <v>9910</v>
      </c>
      <c r="BC1517">
        <v>2026</v>
      </c>
      <c r="BD1517">
        <v>10</v>
      </c>
      <c r="BE1517">
        <v>20</v>
      </c>
      <c r="BF1517" s="6">
        <f t="shared" si="69"/>
        <v>46315</v>
      </c>
      <c r="BG1517">
        <f t="shared" si="70"/>
        <v>-0.45833333333575865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1002644923</v>
      </c>
      <c r="C1518">
        <v>3</v>
      </c>
      <c r="D1518" t="s">
        <v>59</v>
      </c>
      <c r="E1518">
        <v>4</v>
      </c>
      <c r="F1518" t="s">
        <v>223</v>
      </c>
      <c r="G1518" t="s">
        <v>842</v>
      </c>
      <c r="H1518" t="s">
        <v>866</v>
      </c>
      <c r="I1518" t="s">
        <v>212</v>
      </c>
      <c r="J1518" t="s">
        <v>213</v>
      </c>
      <c r="K1518" t="s">
        <v>149</v>
      </c>
      <c r="L1518" t="s">
        <v>214</v>
      </c>
      <c r="M1518" t="s">
        <v>255</v>
      </c>
      <c r="N1518" t="s">
        <v>215</v>
      </c>
      <c r="O1518" s="57">
        <v>46315.433854166666</v>
      </c>
      <c r="P1518" s="57">
        <v>46316.51939814815</v>
      </c>
      <c r="Q1518">
        <v>69413545</v>
      </c>
      <c r="S1518">
        <v>146394104018</v>
      </c>
      <c r="T1518" t="s">
        <v>10564</v>
      </c>
      <c r="U1518" t="s">
        <v>10565</v>
      </c>
      <c r="V1518" t="s">
        <v>10566</v>
      </c>
      <c r="Z1518">
        <v>109.483182</v>
      </c>
      <c r="AA1518">
        <v>-7.3041450000000001</v>
      </c>
      <c r="AB1518" t="s">
        <v>10567</v>
      </c>
      <c r="AC1518" t="s">
        <v>235</v>
      </c>
      <c r="AL1518" t="s">
        <v>217</v>
      </c>
      <c r="AM1518" t="s">
        <v>10568</v>
      </c>
      <c r="AN1518" t="s">
        <v>6</v>
      </c>
      <c r="AO1518" t="s">
        <v>10147</v>
      </c>
      <c r="AP1518" s="57">
        <v>46317.333333333336</v>
      </c>
      <c r="AR1518" t="s">
        <v>256</v>
      </c>
      <c r="AS1518" t="s">
        <v>867</v>
      </c>
      <c r="AT1518" t="s">
        <v>230</v>
      </c>
      <c r="AV1518" t="s">
        <v>257</v>
      </c>
      <c r="AW1518" t="s">
        <v>880</v>
      </c>
      <c r="AX1518" t="s">
        <v>222</v>
      </c>
      <c r="BA1518" s="57">
        <v>46317.333333333336</v>
      </c>
      <c r="BB1518" t="s">
        <v>10568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:61">
      <c r="A1519">
        <v>1518</v>
      </c>
      <c r="B1519">
        <v>1002623655</v>
      </c>
      <c r="C1519">
        <v>3</v>
      </c>
      <c r="D1519" t="s">
        <v>59</v>
      </c>
      <c r="E1519">
        <v>4</v>
      </c>
      <c r="F1519" t="s">
        <v>223</v>
      </c>
      <c r="G1519" t="s">
        <v>842</v>
      </c>
      <c r="H1519" t="s">
        <v>866</v>
      </c>
      <c r="I1519" t="s">
        <v>212</v>
      </c>
      <c r="J1519" t="s">
        <v>213</v>
      </c>
      <c r="K1519" t="s">
        <v>149</v>
      </c>
      <c r="L1519" t="s">
        <v>214</v>
      </c>
      <c r="M1519" t="s">
        <v>1625</v>
      </c>
      <c r="N1519" t="s">
        <v>215</v>
      </c>
      <c r="O1519" s="57">
        <v>46301.405266203707</v>
      </c>
      <c r="P1519" s="57">
        <v>46302.364247685182</v>
      </c>
      <c r="Q1519">
        <v>69404718</v>
      </c>
      <c r="S1519">
        <v>146394105829</v>
      </c>
      <c r="T1519" t="s">
        <v>2934</v>
      </c>
      <c r="U1519" t="s">
        <v>2935</v>
      </c>
      <c r="V1519" t="s">
        <v>3544</v>
      </c>
      <c r="Z1519">
        <v>109.360485350396</v>
      </c>
      <c r="AA1519">
        <v>-7.3204641244823403</v>
      </c>
      <c r="AB1519" t="s">
        <v>3545</v>
      </c>
      <c r="AC1519" t="s">
        <v>3546</v>
      </c>
      <c r="AL1519" t="s">
        <v>217</v>
      </c>
      <c r="AM1519" t="s">
        <v>3547</v>
      </c>
      <c r="AN1519" t="s">
        <v>6</v>
      </c>
      <c r="AO1519" s="57">
        <v>46183.424027777779</v>
      </c>
      <c r="AP1519" s="57">
        <v>46307.333333333336</v>
      </c>
      <c r="AR1519" t="s">
        <v>12</v>
      </c>
      <c r="AS1519" t="s">
        <v>867</v>
      </c>
      <c r="AT1519" t="s">
        <v>220</v>
      </c>
      <c r="AV1519" t="s">
        <v>3548</v>
      </c>
      <c r="AW1519" t="s">
        <v>2939</v>
      </c>
      <c r="AX1519" t="s">
        <v>222</v>
      </c>
      <c r="BA1519" s="57">
        <v>46307.333333333336</v>
      </c>
      <c r="BB1519" t="s">
        <v>3547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:61">
      <c r="A1520">
        <v>1519</v>
      </c>
      <c r="B1520">
        <v>1002621485</v>
      </c>
      <c r="C1520">
        <v>3</v>
      </c>
      <c r="D1520" t="s">
        <v>59</v>
      </c>
      <c r="E1520">
        <v>4</v>
      </c>
      <c r="F1520" t="s">
        <v>223</v>
      </c>
      <c r="G1520" t="s">
        <v>842</v>
      </c>
      <c r="H1520" t="s">
        <v>2243</v>
      </c>
      <c r="I1520" t="s">
        <v>212</v>
      </c>
      <c r="J1520" t="s">
        <v>213</v>
      </c>
      <c r="K1520" t="s">
        <v>149</v>
      </c>
      <c r="L1520" t="s">
        <v>214</v>
      </c>
      <c r="M1520" t="s">
        <v>1400</v>
      </c>
      <c r="N1520" t="s">
        <v>215</v>
      </c>
      <c r="O1520" s="57">
        <v>46299.681655092594</v>
      </c>
      <c r="P1520" s="57">
        <v>46301.521805555552</v>
      </c>
      <c r="Q1520">
        <v>69403964</v>
      </c>
      <c r="S1520">
        <v>143363107711</v>
      </c>
      <c r="T1520" t="s">
        <v>2249</v>
      </c>
      <c r="U1520" t="s">
        <v>2250</v>
      </c>
      <c r="V1520" t="s">
        <v>2251</v>
      </c>
      <c r="Z1520">
        <v>109.33568583420001</v>
      </c>
      <c r="AA1520">
        <v>-7.3552690626911001</v>
      </c>
      <c r="AB1520" t="s">
        <v>2252</v>
      </c>
      <c r="AC1520" t="s">
        <v>235</v>
      </c>
      <c r="AL1520" t="s">
        <v>217</v>
      </c>
      <c r="AM1520" t="s">
        <v>2253</v>
      </c>
      <c r="AN1520" t="s">
        <v>6</v>
      </c>
      <c r="AO1520" s="57">
        <v>46122.684537037036</v>
      </c>
      <c r="AP1520" s="57">
        <v>46302.458333333336</v>
      </c>
      <c r="AQ1520" t="s">
        <v>838</v>
      </c>
      <c r="AR1520" t="s">
        <v>14</v>
      </c>
      <c r="AS1520" t="s">
        <v>219</v>
      </c>
      <c r="AT1520" t="s">
        <v>230</v>
      </c>
      <c r="AV1520" t="s">
        <v>2940</v>
      </c>
      <c r="AW1520" t="s">
        <v>883</v>
      </c>
      <c r="AX1520" t="s">
        <v>222</v>
      </c>
      <c r="BA1520" s="57">
        <v>46302.458333333336</v>
      </c>
      <c r="BB1520" t="s">
        <v>2253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:61">
      <c r="A1521">
        <v>1520</v>
      </c>
      <c r="B1521">
        <v>1002621483</v>
      </c>
      <c r="C1521">
        <v>3</v>
      </c>
      <c r="D1521" t="s">
        <v>59</v>
      </c>
      <c r="E1521">
        <v>4</v>
      </c>
      <c r="F1521" t="s">
        <v>223</v>
      </c>
      <c r="G1521" t="s">
        <v>842</v>
      </c>
      <c r="H1521" t="s">
        <v>2243</v>
      </c>
      <c r="I1521" t="s">
        <v>212</v>
      </c>
      <c r="J1521" t="s">
        <v>213</v>
      </c>
      <c r="K1521" t="s">
        <v>149</v>
      </c>
      <c r="L1521" t="s">
        <v>214</v>
      </c>
      <c r="M1521" t="s">
        <v>1400</v>
      </c>
      <c r="N1521" t="s">
        <v>215</v>
      </c>
      <c r="O1521" s="57">
        <v>46299.682060185187</v>
      </c>
      <c r="P1521" s="57">
        <v>46303.363171296296</v>
      </c>
      <c r="Q1521">
        <v>69403964</v>
      </c>
      <c r="S1521">
        <v>143363107711</v>
      </c>
      <c r="T1521" t="s">
        <v>2249</v>
      </c>
      <c r="U1521" t="s">
        <v>2250</v>
      </c>
      <c r="V1521" t="s">
        <v>2251</v>
      </c>
      <c r="Z1521">
        <v>109.333882</v>
      </c>
      <c r="AA1521">
        <v>-7.3542860000000001</v>
      </c>
      <c r="AB1521" t="s">
        <v>2252</v>
      </c>
      <c r="AC1521" t="s">
        <v>235</v>
      </c>
      <c r="AL1521" t="s">
        <v>217</v>
      </c>
      <c r="AM1521" t="s">
        <v>2253</v>
      </c>
      <c r="AN1521" t="s">
        <v>6</v>
      </c>
      <c r="AO1521" s="57">
        <v>46122.684537037036</v>
      </c>
      <c r="AP1521" s="57">
        <v>46302.458333333336</v>
      </c>
      <c r="AQ1521" t="s">
        <v>838</v>
      </c>
      <c r="AR1521" t="s">
        <v>14</v>
      </c>
      <c r="AS1521" t="s">
        <v>219</v>
      </c>
      <c r="AT1521" t="s">
        <v>230</v>
      </c>
      <c r="AV1521" t="s">
        <v>4222</v>
      </c>
      <c r="AW1521" t="s">
        <v>883</v>
      </c>
      <c r="AX1521" t="s">
        <v>222</v>
      </c>
      <c r="BA1521" s="57">
        <v>46302.458333333336</v>
      </c>
      <c r="BB1521" t="s">
        <v>2253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:61">
      <c r="A1522">
        <v>1521</v>
      </c>
      <c r="B1522">
        <v>1002640598</v>
      </c>
      <c r="C1522">
        <v>3</v>
      </c>
      <c r="D1522" t="s">
        <v>59</v>
      </c>
      <c r="E1522">
        <v>4</v>
      </c>
      <c r="F1522" t="s">
        <v>223</v>
      </c>
      <c r="G1522" t="s">
        <v>842</v>
      </c>
      <c r="H1522" t="s">
        <v>2243</v>
      </c>
      <c r="I1522" t="s">
        <v>212</v>
      </c>
      <c r="J1522" t="s">
        <v>213</v>
      </c>
      <c r="K1522" t="s">
        <v>149</v>
      </c>
      <c r="M1522" t="s">
        <v>1400</v>
      </c>
      <c r="N1522" t="s">
        <v>215</v>
      </c>
      <c r="O1522" s="57">
        <v>46311.661469907405</v>
      </c>
      <c r="P1522" s="57">
        <v>46313.469351851854</v>
      </c>
      <c r="Q1522">
        <v>69411675</v>
      </c>
      <c r="R1522">
        <v>2812951017</v>
      </c>
      <c r="S1522">
        <v>143363107478</v>
      </c>
      <c r="T1522" t="s">
        <v>1719</v>
      </c>
      <c r="U1522" t="s">
        <v>9049</v>
      </c>
      <c r="V1522" t="s">
        <v>9050</v>
      </c>
      <c r="Z1522">
        <v>109.3946258</v>
      </c>
      <c r="AA1522">
        <v>-7.4484149999999998</v>
      </c>
      <c r="AB1522" t="s">
        <v>9047</v>
      </c>
      <c r="AC1522" t="s">
        <v>225</v>
      </c>
      <c r="AL1522" t="s">
        <v>217</v>
      </c>
      <c r="AM1522" t="s">
        <v>9051</v>
      </c>
      <c r="AN1522" t="s">
        <v>6</v>
      </c>
      <c r="AO1522" t="s">
        <v>9006</v>
      </c>
      <c r="AP1522" s="57">
        <v>46312.625</v>
      </c>
      <c r="AR1522" t="s">
        <v>14</v>
      </c>
      <c r="AS1522" t="s">
        <v>219</v>
      </c>
      <c r="AT1522" t="s">
        <v>230</v>
      </c>
      <c r="AV1522" t="s">
        <v>9052</v>
      </c>
      <c r="AW1522" t="s">
        <v>3535</v>
      </c>
      <c r="AX1522" t="s">
        <v>222</v>
      </c>
      <c r="BA1522" s="57">
        <v>46312.625</v>
      </c>
      <c r="BB1522" t="s">
        <v>9051</v>
      </c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:61">
      <c r="A1523">
        <v>1522</v>
      </c>
      <c r="B1523">
        <v>1002620790</v>
      </c>
      <c r="C1523">
        <v>3</v>
      </c>
      <c r="D1523" t="s">
        <v>59</v>
      </c>
      <c r="E1523">
        <v>4</v>
      </c>
      <c r="F1523" t="s">
        <v>223</v>
      </c>
      <c r="G1523" t="s">
        <v>842</v>
      </c>
      <c r="H1523" t="s">
        <v>2243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46298.407372685186</v>
      </c>
      <c r="P1523" s="57">
        <v>46298.631886574076</v>
      </c>
      <c r="Q1523">
        <v>69403497</v>
      </c>
      <c r="S1523">
        <v>143363107600</v>
      </c>
      <c r="T1523" t="s">
        <v>2244</v>
      </c>
      <c r="U1523" t="s">
        <v>2245</v>
      </c>
      <c r="V1523" t="s">
        <v>2246</v>
      </c>
      <c r="Z1523">
        <v>109.350436981461</v>
      </c>
      <c r="AA1523">
        <v>-7.3811161566138397</v>
      </c>
      <c r="AB1523" t="s">
        <v>2247</v>
      </c>
      <c r="AC1523" t="s">
        <v>235</v>
      </c>
      <c r="AL1523" t="s">
        <v>217</v>
      </c>
      <c r="AM1523" t="s">
        <v>2248</v>
      </c>
      <c r="AN1523" t="s">
        <v>6</v>
      </c>
      <c r="AO1523" s="57">
        <v>46091.413935185185</v>
      </c>
      <c r="AP1523" s="57">
        <v>46299.458333333336</v>
      </c>
      <c r="AR1523" t="s">
        <v>218</v>
      </c>
      <c r="AS1523" t="s">
        <v>219</v>
      </c>
      <c r="AT1523" t="s">
        <v>230</v>
      </c>
      <c r="AU1523">
        <v>20261003</v>
      </c>
      <c r="AV1523" t="s">
        <v>221</v>
      </c>
      <c r="AW1523" t="s">
        <v>923</v>
      </c>
      <c r="AX1523" t="s">
        <v>222</v>
      </c>
      <c r="BA1523" s="57">
        <v>46299.458333333336</v>
      </c>
      <c r="BB1523" t="s">
        <v>2248</v>
      </c>
      <c r="BC1523">
        <v>2026</v>
      </c>
      <c r="BD1523">
        <v>10</v>
      </c>
      <c r="BE1523">
        <v>3</v>
      </c>
      <c r="BF1523" s="6">
        <f t="shared" si="69"/>
        <v>46298</v>
      </c>
      <c r="BG1523">
        <f t="shared" si="70"/>
        <v>-1.4583333333357587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1002624171</v>
      </c>
      <c r="C1524">
        <v>3</v>
      </c>
      <c r="D1524" t="s">
        <v>59</v>
      </c>
      <c r="E1524">
        <v>4</v>
      </c>
      <c r="F1524" t="s">
        <v>223</v>
      </c>
      <c r="G1524" t="s">
        <v>842</v>
      </c>
      <c r="H1524" t="s">
        <v>2243</v>
      </c>
      <c r="I1524" t="s">
        <v>212</v>
      </c>
      <c r="J1524" t="s">
        <v>213</v>
      </c>
      <c r="K1524" t="s">
        <v>149</v>
      </c>
      <c r="M1524" t="s">
        <v>76</v>
      </c>
      <c r="N1524" t="s">
        <v>215</v>
      </c>
      <c r="O1524" s="57">
        <v>46301.521817129629</v>
      </c>
      <c r="P1524" s="57">
        <v>46301.62060185185</v>
      </c>
      <c r="Q1524">
        <v>69403964</v>
      </c>
      <c r="S1524">
        <v>143363107970</v>
      </c>
      <c r="T1524" t="s">
        <v>2249</v>
      </c>
      <c r="U1524" t="s">
        <v>3549</v>
      </c>
      <c r="V1524" t="s">
        <v>3550</v>
      </c>
      <c r="Z1524">
        <v>109.335765729109</v>
      </c>
      <c r="AA1524">
        <v>-7.3558113326921601</v>
      </c>
      <c r="AB1524" t="s">
        <v>2252</v>
      </c>
      <c r="AC1524" t="s">
        <v>283</v>
      </c>
      <c r="AL1524" t="s">
        <v>217</v>
      </c>
      <c r="AM1524" t="s">
        <v>3551</v>
      </c>
      <c r="AN1524" t="s">
        <v>6</v>
      </c>
      <c r="AO1524" s="57">
        <v>46183.528067129628</v>
      </c>
      <c r="AR1524" t="s">
        <v>218</v>
      </c>
      <c r="AS1524" t="s">
        <v>219</v>
      </c>
      <c r="AT1524" t="s">
        <v>230</v>
      </c>
      <c r="AU1524">
        <v>20261006</v>
      </c>
      <c r="AV1524" t="s">
        <v>221</v>
      </c>
      <c r="AW1524" t="s">
        <v>539</v>
      </c>
      <c r="AX1524" t="s">
        <v>222</v>
      </c>
      <c r="BA1524" s="57">
        <v>46301.291666666664</v>
      </c>
      <c r="BB1524" t="s">
        <v>3551</v>
      </c>
      <c r="BC1524">
        <v>2026</v>
      </c>
      <c r="BD1524">
        <v>10</v>
      </c>
      <c r="BE1524">
        <v>6</v>
      </c>
      <c r="BF1524" s="6">
        <f t="shared" si="69"/>
        <v>46301</v>
      </c>
      <c r="BG1524">
        <f t="shared" si="70"/>
        <v>-0.29166666666424135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1002631895</v>
      </c>
      <c r="C1525">
        <v>3</v>
      </c>
      <c r="D1525" t="s">
        <v>59</v>
      </c>
      <c r="E1525">
        <v>4</v>
      </c>
      <c r="F1525" t="s">
        <v>223</v>
      </c>
      <c r="G1525" t="s">
        <v>842</v>
      </c>
      <c r="H1525" t="s">
        <v>2243</v>
      </c>
      <c r="I1525" t="s">
        <v>212</v>
      </c>
      <c r="J1525" t="s">
        <v>213</v>
      </c>
      <c r="K1525" t="s">
        <v>149</v>
      </c>
      <c r="M1525" t="s">
        <v>76</v>
      </c>
      <c r="N1525" t="s">
        <v>563</v>
      </c>
      <c r="O1525" s="57">
        <v>46307.342777777776</v>
      </c>
      <c r="P1525" s="57">
        <v>46310.474039351851</v>
      </c>
      <c r="Q1525">
        <v>66525052</v>
      </c>
      <c r="S1525">
        <v>143363107066</v>
      </c>
      <c r="T1525" t="s">
        <v>1652</v>
      </c>
      <c r="U1525" t="s">
        <v>6358</v>
      </c>
      <c r="V1525" t="s">
        <v>6359</v>
      </c>
      <c r="Z1525">
        <v>109.372973442077</v>
      </c>
      <c r="AA1525">
        <v>-7.3911311222175504</v>
      </c>
      <c r="AB1525" t="s">
        <v>6360</v>
      </c>
      <c r="AC1525" t="s">
        <v>225</v>
      </c>
      <c r="AL1525" t="s">
        <v>217</v>
      </c>
      <c r="AM1525" t="s">
        <v>6361</v>
      </c>
      <c r="AN1525" t="s">
        <v>6</v>
      </c>
      <c r="AO1525" s="57">
        <v>46366.350844907407</v>
      </c>
      <c r="AP1525" s="57">
        <v>46310.333333333336</v>
      </c>
      <c r="AR1525" t="s">
        <v>218</v>
      </c>
      <c r="AS1525" t="s">
        <v>219</v>
      </c>
      <c r="AT1525" t="s">
        <v>230</v>
      </c>
      <c r="AU1525">
        <v>20261015</v>
      </c>
      <c r="AV1525" t="s">
        <v>221</v>
      </c>
      <c r="AW1525" t="s">
        <v>540</v>
      </c>
      <c r="AX1525" t="s">
        <v>222</v>
      </c>
      <c r="BA1525" s="57">
        <v>46310.333333333336</v>
      </c>
      <c r="BB1525" t="s">
        <v>6361</v>
      </c>
      <c r="BC1525">
        <v>2026</v>
      </c>
      <c r="BD1525">
        <v>10</v>
      </c>
      <c r="BE1525">
        <v>15</v>
      </c>
      <c r="BF1525" s="6">
        <f t="shared" si="69"/>
        <v>46310</v>
      </c>
      <c r="BG1525">
        <f t="shared" si="70"/>
        <v>-0.33333333333575865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1002634402</v>
      </c>
      <c r="C1526">
        <v>3</v>
      </c>
      <c r="D1526" t="s">
        <v>59</v>
      </c>
      <c r="E1526">
        <v>4</v>
      </c>
      <c r="F1526" t="s">
        <v>223</v>
      </c>
      <c r="G1526" t="s">
        <v>842</v>
      </c>
      <c r="H1526" t="s">
        <v>2243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46308.430949074071</v>
      </c>
      <c r="P1526" s="57">
        <v>46309.565995370373</v>
      </c>
      <c r="Q1526">
        <v>69409173</v>
      </c>
      <c r="S1526">
        <v>143363107065</v>
      </c>
      <c r="T1526" t="s">
        <v>6362</v>
      </c>
      <c r="U1526" t="s">
        <v>6363</v>
      </c>
      <c r="V1526" t="s">
        <v>6364</v>
      </c>
      <c r="Z1526">
        <v>109.355992</v>
      </c>
      <c r="AA1526">
        <v>-7.3717090000000001</v>
      </c>
      <c r="AB1526" t="s">
        <v>6365</v>
      </c>
      <c r="AC1526" t="s">
        <v>235</v>
      </c>
      <c r="AL1526" t="s">
        <v>217</v>
      </c>
      <c r="AM1526" t="s">
        <v>6366</v>
      </c>
      <c r="AN1526" t="s">
        <v>6</v>
      </c>
      <c r="AO1526" t="s">
        <v>5951</v>
      </c>
      <c r="AP1526" s="57">
        <v>46309.333333333336</v>
      </c>
      <c r="AR1526" t="s">
        <v>218</v>
      </c>
      <c r="AS1526" t="s">
        <v>219</v>
      </c>
      <c r="AT1526" t="s">
        <v>230</v>
      </c>
      <c r="AU1526">
        <v>20261014</v>
      </c>
      <c r="AV1526" t="s">
        <v>221</v>
      </c>
      <c r="AW1526" t="s">
        <v>2897</v>
      </c>
      <c r="AX1526" t="s">
        <v>222</v>
      </c>
      <c r="BA1526" s="57">
        <v>46309.333333333336</v>
      </c>
      <c r="BB1526" t="s">
        <v>6366</v>
      </c>
      <c r="BC1526">
        <v>2026</v>
      </c>
      <c r="BD1526">
        <v>10</v>
      </c>
      <c r="BE1526">
        <v>14</v>
      </c>
      <c r="BF1526" s="6">
        <f t="shared" si="69"/>
        <v>46309</v>
      </c>
      <c r="BG1526">
        <f t="shared" si="70"/>
        <v>-0.33333333333575865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1002639947</v>
      </c>
      <c r="C1527">
        <v>3</v>
      </c>
      <c r="D1527" t="s">
        <v>59</v>
      </c>
      <c r="E1527">
        <v>4</v>
      </c>
      <c r="F1527" t="s">
        <v>223</v>
      </c>
      <c r="G1527" t="s">
        <v>842</v>
      </c>
      <c r="H1527" t="s">
        <v>2243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46311.481030092589</v>
      </c>
      <c r="P1527" s="57">
        <v>46313.409074074072</v>
      </c>
      <c r="Q1527">
        <v>69411389</v>
      </c>
      <c r="S1527">
        <v>143363108083</v>
      </c>
      <c r="T1527" t="s">
        <v>9035</v>
      </c>
      <c r="U1527" t="s">
        <v>9036</v>
      </c>
      <c r="V1527" t="s">
        <v>9037</v>
      </c>
      <c r="Z1527">
        <v>109.39702939999999</v>
      </c>
      <c r="AA1527">
        <v>-7.4359463000000003</v>
      </c>
      <c r="AB1527" t="s">
        <v>9038</v>
      </c>
      <c r="AC1527" t="s">
        <v>235</v>
      </c>
      <c r="AL1527" t="s">
        <v>217</v>
      </c>
      <c r="AM1527" t="s">
        <v>9039</v>
      </c>
      <c r="AN1527" t="s">
        <v>6</v>
      </c>
      <c r="AO1527" t="s">
        <v>8095</v>
      </c>
      <c r="AP1527" s="57">
        <v>46313.333333333336</v>
      </c>
      <c r="AR1527" t="s">
        <v>218</v>
      </c>
      <c r="AS1527" t="s">
        <v>219</v>
      </c>
      <c r="AT1527" t="s">
        <v>230</v>
      </c>
      <c r="AU1527">
        <v>20261018</v>
      </c>
      <c r="AV1527" t="s">
        <v>221</v>
      </c>
      <c r="AW1527" t="s">
        <v>880</v>
      </c>
      <c r="AX1527" t="s">
        <v>222</v>
      </c>
      <c r="BA1527" s="57">
        <v>46313.333333333336</v>
      </c>
      <c r="BB1527" t="s">
        <v>9039</v>
      </c>
      <c r="BC1527">
        <v>2026</v>
      </c>
      <c r="BD1527">
        <v>10</v>
      </c>
      <c r="BE1527">
        <v>18</v>
      </c>
      <c r="BF1527" s="6">
        <f t="shared" si="69"/>
        <v>46313</v>
      </c>
      <c r="BG1527">
        <f t="shared" si="70"/>
        <v>-0.33333333333575865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1002641234</v>
      </c>
      <c r="C1528">
        <v>3</v>
      </c>
      <c r="D1528" t="s">
        <v>59</v>
      </c>
      <c r="E1528">
        <v>4</v>
      </c>
      <c r="F1528" t="s">
        <v>223</v>
      </c>
      <c r="G1528" t="s">
        <v>842</v>
      </c>
      <c r="H1528" t="s">
        <v>2243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46312.458055555559</v>
      </c>
      <c r="P1528" s="57">
        <v>46314.5075</v>
      </c>
      <c r="Q1528">
        <v>69411988</v>
      </c>
      <c r="S1528">
        <v>143363107614</v>
      </c>
      <c r="T1528" t="s">
        <v>9040</v>
      </c>
      <c r="U1528" t="s">
        <v>9041</v>
      </c>
      <c r="V1528" t="s">
        <v>9042</v>
      </c>
      <c r="Z1528">
        <v>109.4186922</v>
      </c>
      <c r="AA1528">
        <v>-7.3697014000000003</v>
      </c>
      <c r="AB1528" t="s">
        <v>9043</v>
      </c>
      <c r="AC1528" t="s">
        <v>235</v>
      </c>
      <c r="AL1528" t="s">
        <v>217</v>
      </c>
      <c r="AM1528" t="s">
        <v>9044</v>
      </c>
      <c r="AN1528" t="s">
        <v>6</v>
      </c>
      <c r="AO1528" t="s">
        <v>8575</v>
      </c>
      <c r="AP1528" s="57">
        <v>46314.333333333336</v>
      </c>
      <c r="AR1528" t="s">
        <v>218</v>
      </c>
      <c r="AS1528" t="s">
        <v>219</v>
      </c>
      <c r="AT1528" t="s">
        <v>230</v>
      </c>
      <c r="AU1528">
        <v>20261019</v>
      </c>
      <c r="AV1528" t="s">
        <v>221</v>
      </c>
      <c r="AW1528" t="s">
        <v>877</v>
      </c>
      <c r="AX1528" t="s">
        <v>222</v>
      </c>
      <c r="BA1528" s="57">
        <v>46314.333333333336</v>
      </c>
      <c r="BB1528" t="s">
        <v>9044</v>
      </c>
      <c r="BC1528">
        <v>2026</v>
      </c>
      <c r="BD1528">
        <v>10</v>
      </c>
      <c r="BE1528">
        <v>19</v>
      </c>
      <c r="BF1528" s="6">
        <f t="shared" si="69"/>
        <v>46314</v>
      </c>
      <c r="BG1528">
        <f t="shared" si="70"/>
        <v>-0.33333333333575865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1002641830</v>
      </c>
      <c r="C1529">
        <v>3</v>
      </c>
      <c r="D1529" t="s">
        <v>59</v>
      </c>
      <c r="E1529">
        <v>4</v>
      </c>
      <c r="F1529" t="s">
        <v>223</v>
      </c>
      <c r="G1529" t="s">
        <v>842</v>
      </c>
      <c r="H1529" t="s">
        <v>2243</v>
      </c>
      <c r="I1529" t="s">
        <v>212</v>
      </c>
      <c r="J1529" t="s">
        <v>213</v>
      </c>
      <c r="K1529" t="s">
        <v>149</v>
      </c>
      <c r="M1529" t="s">
        <v>76</v>
      </c>
      <c r="N1529" t="s">
        <v>215</v>
      </c>
      <c r="O1529" s="57">
        <v>46313.469351851854</v>
      </c>
      <c r="P1529" s="57">
        <v>46313.544456018521</v>
      </c>
      <c r="Q1529">
        <v>69411675</v>
      </c>
      <c r="R1529">
        <v>2812951044</v>
      </c>
      <c r="S1529">
        <v>143363108220</v>
      </c>
      <c r="T1529" t="s">
        <v>1719</v>
      </c>
      <c r="U1529" t="s">
        <v>9045</v>
      </c>
      <c r="V1529" t="s">
        <v>9046</v>
      </c>
      <c r="Z1529">
        <v>109.39434799999999</v>
      </c>
      <c r="AA1529">
        <v>-7.44808</v>
      </c>
      <c r="AB1529" t="s">
        <v>9047</v>
      </c>
      <c r="AC1529" t="s">
        <v>225</v>
      </c>
      <c r="AL1529" t="s">
        <v>217</v>
      </c>
      <c r="AM1529" t="s">
        <v>9048</v>
      </c>
      <c r="AN1529" t="s">
        <v>6</v>
      </c>
      <c r="AO1529" t="s">
        <v>8521</v>
      </c>
      <c r="AR1529" t="s">
        <v>218</v>
      </c>
      <c r="AS1529" t="s">
        <v>219</v>
      </c>
      <c r="AT1529" t="s">
        <v>230</v>
      </c>
      <c r="AU1529">
        <v>20261018</v>
      </c>
      <c r="AV1529" t="s">
        <v>221</v>
      </c>
      <c r="AW1529" t="s">
        <v>1585</v>
      </c>
      <c r="AX1529" t="s">
        <v>222</v>
      </c>
      <c r="BA1529" s="57">
        <v>46313.291666666664</v>
      </c>
      <c r="BB1529" t="s">
        <v>9048</v>
      </c>
      <c r="BC1529">
        <v>2026</v>
      </c>
      <c r="BD1529">
        <v>10</v>
      </c>
      <c r="BE1529">
        <v>18</v>
      </c>
      <c r="BF1529" s="6">
        <f t="shared" si="69"/>
        <v>46313</v>
      </c>
      <c r="BG1529">
        <f t="shared" si="70"/>
        <v>-0.29166666666424135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1002642724</v>
      </c>
      <c r="C1530">
        <v>3</v>
      </c>
      <c r="D1530" t="s">
        <v>59</v>
      </c>
      <c r="E1530">
        <v>4</v>
      </c>
      <c r="F1530" t="s">
        <v>223</v>
      </c>
      <c r="G1530" t="s">
        <v>842</v>
      </c>
      <c r="H1530" t="s">
        <v>2243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46314.451099537036</v>
      </c>
      <c r="P1530" s="57">
        <v>46314.634953703702</v>
      </c>
      <c r="Q1530">
        <v>69412738</v>
      </c>
      <c r="S1530">
        <v>143363107844</v>
      </c>
      <c r="T1530" t="s">
        <v>9912</v>
      </c>
      <c r="U1530" t="s">
        <v>9913</v>
      </c>
      <c r="V1530" t="s">
        <v>9914</v>
      </c>
      <c r="Z1530">
        <v>109.40803387829899</v>
      </c>
      <c r="AA1530">
        <v>-7.3790985651707999</v>
      </c>
      <c r="AB1530" t="s">
        <v>9915</v>
      </c>
      <c r="AC1530" t="s">
        <v>235</v>
      </c>
      <c r="AL1530" t="s">
        <v>217</v>
      </c>
      <c r="AM1530" t="s">
        <v>9837</v>
      </c>
      <c r="AN1530" t="s">
        <v>6</v>
      </c>
      <c r="AO1530" t="s">
        <v>9411</v>
      </c>
      <c r="AP1530" s="57">
        <v>46315.333333333336</v>
      </c>
      <c r="AR1530" t="s">
        <v>218</v>
      </c>
      <c r="AS1530" t="s">
        <v>219</v>
      </c>
      <c r="AT1530" t="s">
        <v>230</v>
      </c>
      <c r="AU1530">
        <v>20261019</v>
      </c>
      <c r="AV1530" t="s">
        <v>221</v>
      </c>
      <c r="AW1530" t="s">
        <v>875</v>
      </c>
      <c r="AX1530" t="s">
        <v>222</v>
      </c>
      <c r="BA1530" s="57">
        <v>46315.333333333336</v>
      </c>
      <c r="BB1530" t="s">
        <v>9837</v>
      </c>
      <c r="BC1530">
        <v>2026</v>
      </c>
      <c r="BD1530">
        <v>10</v>
      </c>
      <c r="BE1530">
        <v>19</v>
      </c>
      <c r="BF1530" s="6">
        <f t="shared" si="69"/>
        <v>46314</v>
      </c>
      <c r="BG1530">
        <f t="shared" si="70"/>
        <v>-1.3333333333357587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1002626411</v>
      </c>
      <c r="C1531">
        <v>3</v>
      </c>
      <c r="D1531" t="s">
        <v>59</v>
      </c>
      <c r="E1531">
        <v>4</v>
      </c>
      <c r="F1531" t="s">
        <v>223</v>
      </c>
      <c r="G1531" t="s">
        <v>842</v>
      </c>
      <c r="H1531" t="s">
        <v>2243</v>
      </c>
      <c r="I1531" t="s">
        <v>212</v>
      </c>
      <c r="J1531" t="s">
        <v>213</v>
      </c>
      <c r="K1531" t="s">
        <v>149</v>
      </c>
      <c r="M1531" t="s">
        <v>1625</v>
      </c>
      <c r="N1531" t="s">
        <v>215</v>
      </c>
      <c r="O1531" s="57">
        <v>46302.615474537037</v>
      </c>
      <c r="P1531" s="57">
        <v>46302.615486111114</v>
      </c>
      <c r="Q1531">
        <v>69385723</v>
      </c>
      <c r="S1531">
        <v>143363106897</v>
      </c>
      <c r="T1531" t="s">
        <v>4225</v>
      </c>
      <c r="U1531" t="s">
        <v>4226</v>
      </c>
      <c r="V1531" t="s">
        <v>4227</v>
      </c>
      <c r="Z1531">
        <v>109.331622191856</v>
      </c>
      <c r="AA1531">
        <v>-7.4732879609906604</v>
      </c>
      <c r="AB1531" t="s">
        <v>4228</v>
      </c>
      <c r="AC1531" t="s">
        <v>4229</v>
      </c>
      <c r="AM1531" t="s">
        <v>4230</v>
      </c>
      <c r="AO1531" s="57">
        <v>46213.621770833335</v>
      </c>
      <c r="AR1531" t="s">
        <v>12</v>
      </c>
      <c r="AS1531" t="s">
        <v>219</v>
      </c>
      <c r="AT1531" t="s">
        <v>230</v>
      </c>
      <c r="AW1531" t="s">
        <v>540</v>
      </c>
      <c r="AX1531" t="s">
        <v>222</v>
      </c>
      <c r="BB1531" t="s">
        <v>4230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1002624013</v>
      </c>
      <c r="C1532">
        <v>3</v>
      </c>
      <c r="D1532" t="s">
        <v>59</v>
      </c>
      <c r="E1532">
        <v>4</v>
      </c>
      <c r="F1532" t="s">
        <v>223</v>
      </c>
      <c r="G1532" t="s">
        <v>842</v>
      </c>
      <c r="H1532" t="s">
        <v>2243</v>
      </c>
      <c r="I1532" t="s">
        <v>212</v>
      </c>
      <c r="J1532" t="s">
        <v>213</v>
      </c>
      <c r="K1532" t="s">
        <v>149</v>
      </c>
      <c r="L1532" t="s">
        <v>214</v>
      </c>
      <c r="M1532" t="s">
        <v>1918</v>
      </c>
      <c r="N1532" t="s">
        <v>215</v>
      </c>
      <c r="O1532" s="57">
        <v>46301.476851851854</v>
      </c>
      <c r="P1532" s="57">
        <v>46303.686215277776</v>
      </c>
      <c r="Q1532">
        <v>69404916</v>
      </c>
      <c r="S1532">
        <v>143363107968</v>
      </c>
      <c r="T1532" t="s">
        <v>3552</v>
      </c>
      <c r="U1532" t="s">
        <v>3553</v>
      </c>
      <c r="V1532" t="s">
        <v>3554</v>
      </c>
      <c r="Z1532">
        <v>109.324795343933</v>
      </c>
      <c r="AA1532">
        <v>-7.3572610444169602</v>
      </c>
      <c r="AB1532" t="s">
        <v>3555</v>
      </c>
      <c r="AC1532" t="s">
        <v>235</v>
      </c>
      <c r="AL1532" t="s">
        <v>217</v>
      </c>
      <c r="AM1532" t="s">
        <v>3556</v>
      </c>
      <c r="AN1532" t="s">
        <v>6</v>
      </c>
      <c r="AO1532" s="57">
        <v>46183.486203703702</v>
      </c>
      <c r="AP1532" s="57">
        <v>46303.333333333336</v>
      </c>
      <c r="AQ1532" t="s">
        <v>838</v>
      </c>
      <c r="AR1532" t="s">
        <v>12</v>
      </c>
      <c r="AS1532" t="s">
        <v>219</v>
      </c>
      <c r="AT1532" t="s">
        <v>230</v>
      </c>
      <c r="AV1532" t="s">
        <v>1626</v>
      </c>
      <c r="AW1532" t="s">
        <v>877</v>
      </c>
      <c r="AX1532" t="s">
        <v>222</v>
      </c>
      <c r="BA1532" s="57">
        <v>46303.333333333336</v>
      </c>
      <c r="BB1532" t="s">
        <v>3556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:61">
      <c r="A1533">
        <v>1532</v>
      </c>
      <c r="B1533">
        <v>1002627074</v>
      </c>
      <c r="C1533">
        <v>3</v>
      </c>
      <c r="D1533" t="s">
        <v>59</v>
      </c>
      <c r="E1533">
        <v>4</v>
      </c>
      <c r="F1533" t="s">
        <v>223</v>
      </c>
      <c r="G1533" t="s">
        <v>842</v>
      </c>
      <c r="H1533" t="s">
        <v>2243</v>
      </c>
      <c r="I1533" t="s">
        <v>212</v>
      </c>
      <c r="J1533" t="s">
        <v>213</v>
      </c>
      <c r="K1533" t="s">
        <v>149</v>
      </c>
      <c r="M1533" t="s">
        <v>1918</v>
      </c>
      <c r="N1533" t="s">
        <v>215</v>
      </c>
      <c r="O1533" s="57">
        <v>46303.363171296296</v>
      </c>
      <c r="P1533" s="57">
        <v>46304.365590277775</v>
      </c>
      <c r="Q1533">
        <v>69403964</v>
      </c>
      <c r="S1533">
        <v>143363106902</v>
      </c>
      <c r="T1533" t="s">
        <v>2249</v>
      </c>
      <c r="U1533" t="s">
        <v>4223</v>
      </c>
      <c r="V1533" t="s">
        <v>4224</v>
      </c>
      <c r="Z1533">
        <v>109.333882</v>
      </c>
      <c r="AA1533">
        <v>-7.3542860000000001</v>
      </c>
      <c r="AB1533" t="s">
        <v>2252</v>
      </c>
      <c r="AC1533" t="s">
        <v>216</v>
      </c>
      <c r="AL1533" t="s">
        <v>217</v>
      </c>
      <c r="AM1533" t="s">
        <v>3551</v>
      </c>
      <c r="AN1533" t="s">
        <v>6</v>
      </c>
      <c r="AO1533" s="57">
        <v>46244.371828703705</v>
      </c>
      <c r="AQ1533" t="s">
        <v>841</v>
      </c>
      <c r="AR1533" t="s">
        <v>12</v>
      </c>
      <c r="AS1533" t="s">
        <v>219</v>
      </c>
      <c r="AT1533" t="s">
        <v>230</v>
      </c>
      <c r="AV1533" t="s">
        <v>1626</v>
      </c>
      <c r="AW1533" t="s">
        <v>540</v>
      </c>
      <c r="AX1533" t="s">
        <v>222</v>
      </c>
      <c r="BA1533" s="57">
        <v>46303.291666666664</v>
      </c>
      <c r="BB1533" t="s">
        <v>3551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:61">
      <c r="A1534">
        <v>1533</v>
      </c>
      <c r="B1534">
        <v>1002631745</v>
      </c>
      <c r="C1534">
        <v>3</v>
      </c>
      <c r="D1534" t="s">
        <v>59</v>
      </c>
      <c r="E1534">
        <v>4</v>
      </c>
      <c r="F1534" t="s">
        <v>223</v>
      </c>
      <c r="G1534" t="s">
        <v>842</v>
      </c>
      <c r="H1534" t="s">
        <v>2243</v>
      </c>
      <c r="I1534" t="s">
        <v>212</v>
      </c>
      <c r="J1534" t="s">
        <v>213</v>
      </c>
      <c r="K1534" t="s">
        <v>149</v>
      </c>
      <c r="M1534" t="s">
        <v>1918</v>
      </c>
      <c r="N1534" t="s">
        <v>563</v>
      </c>
      <c r="O1534" s="57">
        <v>46306.712118055555</v>
      </c>
      <c r="P1534" s="57">
        <v>46310.66815972222</v>
      </c>
      <c r="Q1534">
        <v>66525052</v>
      </c>
      <c r="S1534">
        <v>143363107071</v>
      </c>
      <c r="T1534" t="s">
        <v>1652</v>
      </c>
      <c r="U1534" t="s">
        <v>6358</v>
      </c>
      <c r="V1534" t="s">
        <v>6765</v>
      </c>
      <c r="Z1534">
        <v>109.366281805659</v>
      </c>
      <c r="AA1534">
        <v>-7.3901715874852503</v>
      </c>
      <c r="AB1534" t="s">
        <v>5551</v>
      </c>
      <c r="AC1534" t="s">
        <v>225</v>
      </c>
      <c r="AL1534" t="s">
        <v>217</v>
      </c>
      <c r="AM1534" t="s">
        <v>6766</v>
      </c>
      <c r="AN1534" t="s">
        <v>6</v>
      </c>
      <c r="AO1534" s="57">
        <v>46336.715775462966</v>
      </c>
      <c r="AP1534" s="57">
        <v>46310.625</v>
      </c>
      <c r="AQ1534" t="s">
        <v>841</v>
      </c>
      <c r="AR1534" t="s">
        <v>12</v>
      </c>
      <c r="AS1534" t="s">
        <v>219</v>
      </c>
      <c r="AT1534" t="s">
        <v>230</v>
      </c>
      <c r="AV1534" t="s">
        <v>1626</v>
      </c>
      <c r="AW1534" t="s">
        <v>1748</v>
      </c>
      <c r="AX1534" t="s">
        <v>222</v>
      </c>
      <c r="BA1534" s="57">
        <v>46310.625</v>
      </c>
      <c r="BB1534" t="s">
        <v>6766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:61">
      <c r="A1535">
        <v>1534</v>
      </c>
      <c r="B1535">
        <v>1002618704</v>
      </c>
      <c r="C1535">
        <v>3</v>
      </c>
      <c r="D1535" t="s">
        <v>49</v>
      </c>
      <c r="E1535">
        <v>4</v>
      </c>
      <c r="F1535" t="s">
        <v>249</v>
      </c>
      <c r="G1535" t="s">
        <v>536</v>
      </c>
      <c r="H1535" t="s">
        <v>853</v>
      </c>
      <c r="I1535" t="s">
        <v>212</v>
      </c>
      <c r="J1535" t="s">
        <v>213</v>
      </c>
      <c r="K1535" t="s">
        <v>149</v>
      </c>
      <c r="L1535" t="s">
        <v>214</v>
      </c>
      <c r="M1535" t="s">
        <v>76</v>
      </c>
      <c r="N1535" t="s">
        <v>215</v>
      </c>
      <c r="O1535" s="57">
        <v>46296.718518518515</v>
      </c>
      <c r="P1535" s="57">
        <v>46298.510393518518</v>
      </c>
      <c r="Q1535">
        <v>69402619</v>
      </c>
      <c r="S1535">
        <v>146284107775</v>
      </c>
      <c r="T1535" t="s">
        <v>1261</v>
      </c>
      <c r="U1535" t="s">
        <v>1262</v>
      </c>
      <c r="V1535" t="s">
        <v>1263</v>
      </c>
      <c r="Z1535">
        <v>109.067885</v>
      </c>
      <c r="AA1535">
        <v>-6.8762809999999996</v>
      </c>
      <c r="AB1535" t="s">
        <v>1264</v>
      </c>
      <c r="AC1535" t="s">
        <v>235</v>
      </c>
      <c r="AL1535" t="s">
        <v>217</v>
      </c>
      <c r="AM1535" t="s">
        <v>1265</v>
      </c>
      <c r="AN1535" t="s">
        <v>6</v>
      </c>
      <c r="AO1535" s="57">
        <v>46032.726099537038</v>
      </c>
      <c r="AP1535" s="57">
        <v>46298.333333333336</v>
      </c>
      <c r="AR1535" t="s">
        <v>218</v>
      </c>
      <c r="AS1535" t="s">
        <v>219</v>
      </c>
      <c r="AT1535" t="s">
        <v>230</v>
      </c>
      <c r="AU1535">
        <v>20261003</v>
      </c>
      <c r="AV1535" t="s">
        <v>221</v>
      </c>
      <c r="AW1535" t="s">
        <v>877</v>
      </c>
      <c r="AX1535" t="s">
        <v>222</v>
      </c>
      <c r="BA1535" s="57">
        <v>46298.333333333336</v>
      </c>
      <c r="BB1535" t="s">
        <v>1265</v>
      </c>
      <c r="BC1535">
        <v>2026</v>
      </c>
      <c r="BD1535">
        <v>10</v>
      </c>
      <c r="BE1535">
        <v>3</v>
      </c>
      <c r="BF1535" s="6">
        <f t="shared" si="69"/>
        <v>46298</v>
      </c>
      <c r="BG1535">
        <f t="shared" si="70"/>
        <v>-0.33333333333575865</v>
      </c>
      <c r="BH1535" t="str">
        <f t="shared" si="71"/>
        <v>COMPLY</v>
      </c>
      <c r="BI1535" t="e">
        <f>VLOOKUP(H1535,Sheet2!$A$1:$B$270,2,FALSE)</f>
        <v>#N/A</v>
      </c>
    </row>
    <row r="1536" spans="1:61">
      <c r="A1536">
        <v>1535</v>
      </c>
      <c r="B1536">
        <v>1002629888</v>
      </c>
      <c r="C1536">
        <v>3</v>
      </c>
      <c r="D1536" t="s">
        <v>49</v>
      </c>
      <c r="E1536">
        <v>4</v>
      </c>
      <c r="F1536" t="s">
        <v>249</v>
      </c>
      <c r="G1536" t="s">
        <v>536</v>
      </c>
      <c r="H1536" t="s">
        <v>853</v>
      </c>
      <c r="I1536" t="s">
        <v>212</v>
      </c>
      <c r="J1536" t="s">
        <v>213</v>
      </c>
      <c r="K1536" t="s">
        <v>149</v>
      </c>
      <c r="L1536" t="s">
        <v>214</v>
      </c>
      <c r="M1536" t="s">
        <v>76</v>
      </c>
      <c r="N1536" t="s">
        <v>215</v>
      </c>
      <c r="O1536" s="57">
        <v>46304.601840277777</v>
      </c>
      <c r="P1536" s="57">
        <v>46306.618344907409</v>
      </c>
      <c r="Q1536">
        <v>69407423</v>
      </c>
      <c r="S1536">
        <v>146284108216</v>
      </c>
      <c r="T1536" t="s">
        <v>5552</v>
      </c>
      <c r="U1536" t="s">
        <v>5553</v>
      </c>
      <c r="V1536" t="s">
        <v>5554</v>
      </c>
      <c r="Z1536">
        <v>109.02789900000001</v>
      </c>
      <c r="AA1536">
        <v>-6.9798460000000002</v>
      </c>
      <c r="AB1536" t="s">
        <v>5555</v>
      </c>
      <c r="AC1536" t="s">
        <v>235</v>
      </c>
      <c r="AL1536" t="s">
        <v>217</v>
      </c>
      <c r="AM1536" t="s">
        <v>5556</v>
      </c>
      <c r="AN1536" t="s">
        <v>6</v>
      </c>
      <c r="AO1536" s="57">
        <v>46275.611446759256</v>
      </c>
      <c r="AP1536" s="57">
        <v>46306.458333333336</v>
      </c>
      <c r="AR1536" t="s">
        <v>218</v>
      </c>
      <c r="AS1536" t="s">
        <v>219</v>
      </c>
      <c r="AT1536" t="s">
        <v>230</v>
      </c>
      <c r="AU1536">
        <v>20261011</v>
      </c>
      <c r="AV1536" t="s">
        <v>221</v>
      </c>
      <c r="AW1536" t="s">
        <v>2982</v>
      </c>
      <c r="AX1536" t="s">
        <v>222</v>
      </c>
      <c r="BA1536" s="57">
        <v>46306.458333333336</v>
      </c>
      <c r="BB1536" t="s">
        <v>5556</v>
      </c>
      <c r="BC1536">
        <v>2026</v>
      </c>
      <c r="BD1536">
        <v>10</v>
      </c>
      <c r="BE1536">
        <v>11</v>
      </c>
      <c r="BF1536" s="6">
        <f t="shared" si="69"/>
        <v>46306</v>
      </c>
      <c r="BG1536">
        <f t="shared" si="70"/>
        <v>-0.45833333333575865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1002644827</v>
      </c>
      <c r="C1537">
        <v>3</v>
      </c>
      <c r="D1537" t="s">
        <v>49</v>
      </c>
      <c r="E1537">
        <v>4</v>
      </c>
      <c r="F1537" t="s">
        <v>249</v>
      </c>
      <c r="G1537" t="s">
        <v>536</v>
      </c>
      <c r="H1537" t="s">
        <v>853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46315.418738425928</v>
      </c>
      <c r="P1537" s="57">
        <v>46315.759606481479</v>
      </c>
      <c r="Q1537">
        <v>69413517</v>
      </c>
      <c r="S1537">
        <v>146284107100</v>
      </c>
      <c r="T1537" t="s">
        <v>10569</v>
      </c>
      <c r="U1537" t="s">
        <v>10570</v>
      </c>
      <c r="V1537" t="s">
        <v>10571</v>
      </c>
      <c r="Z1537">
        <v>109.0535187</v>
      </c>
      <c r="AA1537">
        <v>-6.9663969000000003</v>
      </c>
      <c r="AB1537" t="s">
        <v>10572</v>
      </c>
      <c r="AC1537" t="s">
        <v>235</v>
      </c>
      <c r="AL1537" t="s">
        <v>217</v>
      </c>
      <c r="AM1537" t="s">
        <v>10406</v>
      </c>
      <c r="AN1537" t="s">
        <v>6</v>
      </c>
      <c r="AO1537" t="s">
        <v>10147</v>
      </c>
      <c r="AP1537" s="57">
        <v>46316.333333333336</v>
      </c>
      <c r="AR1537" t="s">
        <v>218</v>
      </c>
      <c r="AS1537" t="s">
        <v>219</v>
      </c>
      <c r="AT1537" t="s">
        <v>230</v>
      </c>
      <c r="AU1537">
        <v>20261020</v>
      </c>
      <c r="AV1537" t="s">
        <v>221</v>
      </c>
      <c r="AW1537" t="s">
        <v>877</v>
      </c>
      <c r="AX1537" t="s">
        <v>222</v>
      </c>
      <c r="BA1537" s="57">
        <v>46316.333333333336</v>
      </c>
      <c r="BB1537" t="s">
        <v>10406</v>
      </c>
      <c r="BC1537">
        <v>2026</v>
      </c>
      <c r="BD1537">
        <v>10</v>
      </c>
      <c r="BE1537">
        <v>20</v>
      </c>
      <c r="BF1537" s="6">
        <f t="shared" si="69"/>
        <v>46315</v>
      </c>
      <c r="BG1537">
        <f t="shared" si="70"/>
        <v>-1.3333333333357587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1002635782</v>
      </c>
      <c r="C1538">
        <v>3</v>
      </c>
      <c r="D1538" t="s">
        <v>49</v>
      </c>
      <c r="E1538">
        <v>4</v>
      </c>
      <c r="F1538" t="s">
        <v>249</v>
      </c>
      <c r="G1538" t="s">
        <v>536</v>
      </c>
      <c r="H1538" t="s">
        <v>6767</v>
      </c>
      <c r="I1538" t="s">
        <v>212</v>
      </c>
      <c r="J1538" t="s">
        <v>213</v>
      </c>
      <c r="K1538" t="s">
        <v>149</v>
      </c>
      <c r="L1538" t="s">
        <v>214</v>
      </c>
      <c r="M1538" t="s">
        <v>1400</v>
      </c>
      <c r="N1538" t="s">
        <v>215</v>
      </c>
      <c r="O1538" s="57">
        <v>46308.733090277776</v>
      </c>
      <c r="P1538" s="57">
        <v>46310.69259259259</v>
      </c>
      <c r="Q1538">
        <v>69409708</v>
      </c>
      <c r="S1538">
        <v>142205105860</v>
      </c>
      <c r="T1538" t="s">
        <v>6768</v>
      </c>
      <c r="U1538" t="s">
        <v>6769</v>
      </c>
      <c r="V1538" t="s">
        <v>6770</v>
      </c>
      <c r="Z1538">
        <v>108.91316399999999</v>
      </c>
      <c r="AA1538">
        <v>-6.87303</v>
      </c>
      <c r="AB1538" t="s">
        <v>6771</v>
      </c>
      <c r="AC1538" t="s">
        <v>235</v>
      </c>
      <c r="AL1538" t="s">
        <v>217</v>
      </c>
      <c r="AM1538" t="s">
        <v>6772</v>
      </c>
      <c r="AN1538" t="s">
        <v>6</v>
      </c>
      <c r="AO1538" t="s">
        <v>6627</v>
      </c>
      <c r="AP1538" s="57">
        <v>46309.625</v>
      </c>
      <c r="AR1538" t="s">
        <v>14</v>
      </c>
      <c r="AS1538" t="s">
        <v>219</v>
      </c>
      <c r="AT1538" t="s">
        <v>230</v>
      </c>
      <c r="AV1538" t="s">
        <v>7842</v>
      </c>
      <c r="AW1538" t="s">
        <v>875</v>
      </c>
      <c r="AX1538" t="s">
        <v>222</v>
      </c>
      <c r="BA1538" s="57">
        <v>46309.625</v>
      </c>
      <c r="BB1538" t="s">
        <v>6772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:61">
      <c r="A1539">
        <v>1538</v>
      </c>
      <c r="B1539">
        <v>1002639108</v>
      </c>
      <c r="C1539">
        <v>3</v>
      </c>
      <c r="D1539" t="s">
        <v>49</v>
      </c>
      <c r="E1539">
        <v>4</v>
      </c>
      <c r="F1539" t="s">
        <v>249</v>
      </c>
      <c r="G1539" t="s">
        <v>536</v>
      </c>
      <c r="H1539" t="s">
        <v>6767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46310.692604166667</v>
      </c>
      <c r="P1539" s="57">
        <v>46310.854837962965</v>
      </c>
      <c r="Q1539">
        <v>69409708</v>
      </c>
      <c r="S1539">
        <v>142205105863</v>
      </c>
      <c r="T1539" t="s">
        <v>6768</v>
      </c>
      <c r="U1539" t="s">
        <v>7838</v>
      </c>
      <c r="V1539" t="s">
        <v>7839</v>
      </c>
      <c r="Z1539">
        <v>108.911976</v>
      </c>
      <c r="AA1539">
        <v>-6.8728290000000003</v>
      </c>
      <c r="AB1539" t="s">
        <v>6771</v>
      </c>
      <c r="AC1539" t="s">
        <v>283</v>
      </c>
      <c r="AL1539" t="s">
        <v>217</v>
      </c>
      <c r="AM1539" t="s">
        <v>7840</v>
      </c>
      <c r="AN1539" t="s">
        <v>6</v>
      </c>
      <c r="AO1539" t="s">
        <v>7841</v>
      </c>
      <c r="AR1539" t="s">
        <v>218</v>
      </c>
      <c r="AS1539" t="s">
        <v>219</v>
      </c>
      <c r="AT1539" t="s">
        <v>230</v>
      </c>
      <c r="AU1539">
        <v>20261015</v>
      </c>
      <c r="AV1539" t="s">
        <v>221</v>
      </c>
      <c r="AW1539" t="s">
        <v>540</v>
      </c>
      <c r="AX1539" t="s">
        <v>222</v>
      </c>
      <c r="BA1539" s="57">
        <v>46310.291666666664</v>
      </c>
      <c r="BB1539" t="s">
        <v>7840</v>
      </c>
      <c r="BC1539">
        <v>2026</v>
      </c>
      <c r="BD1539">
        <v>10</v>
      </c>
      <c r="BE1539">
        <v>15</v>
      </c>
      <c r="BF1539" s="6">
        <f t="shared" si="72"/>
        <v>46310</v>
      </c>
      <c r="BG1539">
        <f t="shared" si="73"/>
        <v>-0.29166666666424135</v>
      </c>
      <c r="BH1539" t="str">
        <f t="shared" si="74"/>
        <v>COMPLY</v>
      </c>
      <c r="BI1539" t="e">
        <f>VLOOKUP(H1539,Sheet2!$A$1:$B$270,2,FALSE)</f>
        <v>#N/A</v>
      </c>
    </row>
    <row r="1540" spans="1:61">
      <c r="A1540">
        <v>1539</v>
      </c>
      <c r="B1540">
        <v>1002640578</v>
      </c>
      <c r="C1540">
        <v>3</v>
      </c>
      <c r="D1540" t="s">
        <v>49</v>
      </c>
      <c r="E1540">
        <v>4</v>
      </c>
      <c r="F1540" t="s">
        <v>249</v>
      </c>
      <c r="G1540" t="s">
        <v>536</v>
      </c>
      <c r="H1540" t="s">
        <v>6767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46311.655960648146</v>
      </c>
      <c r="P1540" s="57">
        <v>46312.610798611109</v>
      </c>
      <c r="Q1540">
        <v>69411697</v>
      </c>
      <c r="S1540">
        <v>142205105866</v>
      </c>
      <c r="T1540" t="s">
        <v>9053</v>
      </c>
      <c r="U1540" t="s">
        <v>9054</v>
      </c>
      <c r="V1540" t="s">
        <v>9055</v>
      </c>
      <c r="Z1540">
        <v>108.977366</v>
      </c>
      <c r="AA1540">
        <v>-6.9138080000000004</v>
      </c>
      <c r="AB1540" t="s">
        <v>9056</v>
      </c>
      <c r="AC1540" t="s">
        <v>235</v>
      </c>
      <c r="AL1540" t="s">
        <v>217</v>
      </c>
      <c r="AM1540" t="s">
        <v>9057</v>
      </c>
      <c r="AN1540" t="s">
        <v>6</v>
      </c>
      <c r="AO1540" t="s">
        <v>9006</v>
      </c>
      <c r="AP1540" s="57">
        <v>46312.625</v>
      </c>
      <c r="AR1540" t="s">
        <v>218</v>
      </c>
      <c r="AS1540" t="s">
        <v>219</v>
      </c>
      <c r="AT1540" t="s">
        <v>230</v>
      </c>
      <c r="AU1540">
        <v>20261017</v>
      </c>
      <c r="AV1540" t="s">
        <v>221</v>
      </c>
      <c r="AW1540" t="s">
        <v>875</v>
      </c>
      <c r="AX1540" t="s">
        <v>222</v>
      </c>
      <c r="BA1540" s="57">
        <v>46312.625</v>
      </c>
      <c r="BB1540" t="s">
        <v>9057</v>
      </c>
      <c r="BC1540">
        <v>2026</v>
      </c>
      <c r="BD1540">
        <v>10</v>
      </c>
      <c r="BE1540">
        <v>17</v>
      </c>
      <c r="BF1540" s="6">
        <f t="shared" si="72"/>
        <v>46312</v>
      </c>
      <c r="BG1540">
        <f t="shared" si="73"/>
        <v>-0.625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1002618251</v>
      </c>
      <c r="C1541">
        <v>3</v>
      </c>
      <c r="D1541" t="s">
        <v>49</v>
      </c>
      <c r="E1541">
        <v>4</v>
      </c>
      <c r="F1541" t="s">
        <v>249</v>
      </c>
      <c r="G1541" t="s">
        <v>536</v>
      </c>
      <c r="H1541" t="s">
        <v>856</v>
      </c>
      <c r="I1541" t="s">
        <v>212</v>
      </c>
      <c r="J1541" t="s">
        <v>213</v>
      </c>
      <c r="K1541" t="s">
        <v>149</v>
      </c>
      <c r="M1541" t="s">
        <v>2941</v>
      </c>
      <c r="N1541" t="s">
        <v>215</v>
      </c>
      <c r="O1541" s="57">
        <v>46296.630312499998</v>
      </c>
      <c r="P1541" s="57">
        <v>46301.577118055553</v>
      </c>
      <c r="Q1541">
        <v>69402491</v>
      </c>
      <c r="S1541">
        <v>146281108643</v>
      </c>
      <c r="T1541" t="s">
        <v>1266</v>
      </c>
      <c r="U1541" t="s">
        <v>1267</v>
      </c>
      <c r="V1541" t="s">
        <v>2255</v>
      </c>
      <c r="Z1541">
        <v>109.0351962</v>
      </c>
      <c r="AA1541">
        <v>-7.2957374000000002</v>
      </c>
      <c r="AB1541" t="s">
        <v>1268</v>
      </c>
      <c r="AC1541" t="s">
        <v>225</v>
      </c>
      <c r="AL1541" t="s">
        <v>217</v>
      </c>
      <c r="AM1541" t="s">
        <v>2256</v>
      </c>
      <c r="AN1541" t="s">
        <v>6</v>
      </c>
      <c r="AO1541" s="57">
        <v>46032.632627314815</v>
      </c>
      <c r="AP1541" s="57">
        <v>46298.625</v>
      </c>
      <c r="AS1541" t="s">
        <v>857</v>
      </c>
      <c r="AT1541" t="s">
        <v>230</v>
      </c>
      <c r="AV1541" t="s">
        <v>2941</v>
      </c>
      <c r="AW1541" t="s">
        <v>540</v>
      </c>
      <c r="AX1541" t="s">
        <v>222</v>
      </c>
      <c r="BA1541" s="57">
        <v>46298.625</v>
      </c>
      <c r="BB1541" t="s">
        <v>2256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:61">
      <c r="A1542">
        <v>1541</v>
      </c>
      <c r="B1542">
        <v>1002618417</v>
      </c>
      <c r="C1542">
        <v>3</v>
      </c>
      <c r="D1542" t="s">
        <v>49</v>
      </c>
      <c r="E1542">
        <v>4</v>
      </c>
      <c r="F1542" t="s">
        <v>249</v>
      </c>
      <c r="G1542" t="s">
        <v>536</v>
      </c>
      <c r="H1542" t="s">
        <v>856</v>
      </c>
      <c r="I1542" t="s">
        <v>212</v>
      </c>
      <c r="J1542" t="s">
        <v>213</v>
      </c>
      <c r="K1542" t="s">
        <v>149</v>
      </c>
      <c r="M1542" t="s">
        <v>76</v>
      </c>
      <c r="N1542" t="s">
        <v>215</v>
      </c>
      <c r="O1542" s="57">
        <v>46296.655844907407</v>
      </c>
      <c r="P1542" s="57">
        <v>46316.459907407407</v>
      </c>
      <c r="Q1542">
        <v>69402558</v>
      </c>
      <c r="S1542">
        <v>146281108116</v>
      </c>
      <c r="T1542" t="s">
        <v>1266</v>
      </c>
      <c r="U1542" t="s">
        <v>9916</v>
      </c>
      <c r="V1542" t="s">
        <v>2254</v>
      </c>
      <c r="Z1542">
        <v>109.0351962</v>
      </c>
      <c r="AA1542">
        <v>-7.2957374000000002</v>
      </c>
      <c r="AB1542" t="s">
        <v>1268</v>
      </c>
      <c r="AC1542" t="s">
        <v>225</v>
      </c>
      <c r="AL1542" t="s">
        <v>217</v>
      </c>
      <c r="AM1542" t="s">
        <v>10573</v>
      </c>
      <c r="AN1542" t="s">
        <v>6</v>
      </c>
      <c r="AO1542" s="57">
        <v>46032.694421296299</v>
      </c>
      <c r="AP1542" s="57">
        <v>46298.625</v>
      </c>
      <c r="AR1542" t="s">
        <v>218</v>
      </c>
      <c r="AS1542" t="s">
        <v>857</v>
      </c>
      <c r="AT1542" t="s">
        <v>230</v>
      </c>
      <c r="AU1542">
        <v>20261021</v>
      </c>
      <c r="AV1542" t="s">
        <v>221</v>
      </c>
      <c r="AW1542" t="s">
        <v>540</v>
      </c>
      <c r="AX1542" t="s">
        <v>222</v>
      </c>
      <c r="BA1542" s="57">
        <v>46316.458333333336</v>
      </c>
      <c r="BB1542" t="s">
        <v>10573</v>
      </c>
      <c r="BC1542">
        <v>2026</v>
      </c>
      <c r="BD1542">
        <v>10</v>
      </c>
      <c r="BE1542">
        <v>21</v>
      </c>
      <c r="BF1542" s="6">
        <f t="shared" si="72"/>
        <v>46316</v>
      </c>
      <c r="BG1542">
        <f t="shared" si="73"/>
        <v>-0.45833333333575865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1002623265</v>
      </c>
      <c r="C1543">
        <v>3</v>
      </c>
      <c r="D1543" t="s">
        <v>49</v>
      </c>
      <c r="E1543">
        <v>4</v>
      </c>
      <c r="F1543" t="s">
        <v>249</v>
      </c>
      <c r="G1543" t="s">
        <v>536</v>
      </c>
      <c r="H1543" t="s">
        <v>856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46300.758101851854</v>
      </c>
      <c r="P1543" s="57">
        <v>46301.505162037036</v>
      </c>
      <c r="Q1543">
        <v>69404602</v>
      </c>
      <c r="S1543">
        <v>146281107910</v>
      </c>
      <c r="T1543" t="s">
        <v>2942</v>
      </c>
      <c r="U1543" t="s">
        <v>2943</v>
      </c>
      <c r="V1543" t="s">
        <v>2944</v>
      </c>
      <c r="Z1543">
        <v>108.992575518786</v>
      </c>
      <c r="AA1543">
        <v>-7.22661242174531</v>
      </c>
      <c r="AB1543" t="s">
        <v>2945</v>
      </c>
      <c r="AC1543" t="s">
        <v>216</v>
      </c>
      <c r="AL1543" t="s">
        <v>217</v>
      </c>
      <c r="AM1543" t="s">
        <v>2946</v>
      </c>
      <c r="AN1543" t="s">
        <v>6</v>
      </c>
      <c r="AO1543" s="57">
        <v>46152.767708333333</v>
      </c>
      <c r="AP1543" s="57">
        <v>46301.625</v>
      </c>
      <c r="AR1543" t="s">
        <v>218</v>
      </c>
      <c r="AS1543" t="s">
        <v>857</v>
      </c>
      <c r="AT1543" t="s">
        <v>342</v>
      </c>
      <c r="AU1543">
        <v>20261006</v>
      </c>
      <c r="AV1543" t="s">
        <v>221</v>
      </c>
      <c r="AW1543" t="s">
        <v>2947</v>
      </c>
      <c r="AX1543" t="s">
        <v>222</v>
      </c>
      <c r="BA1543" s="57">
        <v>46301.625</v>
      </c>
      <c r="BB1543" t="s">
        <v>2946</v>
      </c>
      <c r="BC1543">
        <v>2026</v>
      </c>
      <c r="BD1543">
        <v>10</v>
      </c>
      <c r="BE1543">
        <v>6</v>
      </c>
      <c r="BF1543" s="6">
        <f t="shared" si="72"/>
        <v>46301</v>
      </c>
      <c r="BG1543">
        <f t="shared" si="73"/>
        <v>-0.625</v>
      </c>
      <c r="BH1543" t="str">
        <f t="shared" si="74"/>
        <v>COMPLY</v>
      </c>
      <c r="BI1543" t="e">
        <f>VLOOKUP(H1543,Sheet2!$A$1:$B$270,2,FALSE)</f>
        <v>#N/A</v>
      </c>
    </row>
    <row r="1544" spans="1:61">
      <c r="A1544">
        <v>1543</v>
      </c>
      <c r="B1544">
        <v>1002625073</v>
      </c>
      <c r="C1544">
        <v>3</v>
      </c>
      <c r="D1544" t="s">
        <v>49</v>
      </c>
      <c r="E1544">
        <v>4</v>
      </c>
      <c r="F1544" t="s">
        <v>249</v>
      </c>
      <c r="G1544" t="s">
        <v>536</v>
      </c>
      <c r="H1544" t="s">
        <v>856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46301.708090277774</v>
      </c>
      <c r="P1544" s="57">
        <v>46302.508379629631</v>
      </c>
      <c r="Q1544">
        <v>69405339</v>
      </c>
      <c r="S1544">
        <v>146281107963</v>
      </c>
      <c r="T1544" t="s">
        <v>3557</v>
      </c>
      <c r="U1544" t="s">
        <v>3558</v>
      </c>
      <c r="V1544" t="s">
        <v>3559</v>
      </c>
      <c r="Z1544">
        <v>109.041996</v>
      </c>
      <c r="AA1544">
        <v>-7.3051760000000003</v>
      </c>
      <c r="AB1544" t="s">
        <v>3560</v>
      </c>
      <c r="AC1544" t="s">
        <v>235</v>
      </c>
      <c r="AL1544" t="s">
        <v>217</v>
      </c>
      <c r="AM1544" t="s">
        <v>3561</v>
      </c>
      <c r="AN1544" t="s">
        <v>6</v>
      </c>
      <c r="AO1544" s="57">
        <v>46183.725902777776</v>
      </c>
      <c r="AP1544" s="57">
        <v>46302.625</v>
      </c>
      <c r="AR1544" t="s">
        <v>218</v>
      </c>
      <c r="AS1544" t="s">
        <v>857</v>
      </c>
      <c r="AT1544" t="s">
        <v>230</v>
      </c>
      <c r="AU1544">
        <v>20261007</v>
      </c>
      <c r="AV1544" t="s">
        <v>221</v>
      </c>
      <c r="AW1544" t="s">
        <v>883</v>
      </c>
      <c r="AX1544" t="s">
        <v>222</v>
      </c>
      <c r="BA1544" s="57">
        <v>46302.625</v>
      </c>
      <c r="BB1544" t="s">
        <v>3561</v>
      </c>
      <c r="BC1544">
        <v>2026</v>
      </c>
      <c r="BD1544">
        <v>10</v>
      </c>
      <c r="BE1544">
        <v>7</v>
      </c>
      <c r="BF1544" s="6">
        <f t="shared" si="72"/>
        <v>46302</v>
      </c>
      <c r="BG1544">
        <f t="shared" si="73"/>
        <v>-0.625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1002631235</v>
      </c>
      <c r="C1545">
        <v>3</v>
      </c>
      <c r="D1545" t="s">
        <v>49</v>
      </c>
      <c r="E1545">
        <v>4</v>
      </c>
      <c r="F1545" t="s">
        <v>249</v>
      </c>
      <c r="G1545" t="s">
        <v>536</v>
      </c>
      <c r="H1545" t="s">
        <v>856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46305.776087962964</v>
      </c>
      <c r="P1545" s="57">
        <v>46307.411620370367</v>
      </c>
      <c r="Q1545">
        <v>69408072</v>
      </c>
      <c r="S1545">
        <v>146281107966</v>
      </c>
      <c r="T1545" t="s">
        <v>5557</v>
      </c>
      <c r="U1545" t="s">
        <v>5558</v>
      </c>
      <c r="V1545" t="s">
        <v>5559</v>
      </c>
      <c r="Z1545">
        <v>109.03847500000001</v>
      </c>
      <c r="AA1545">
        <v>-7.2815760000000003</v>
      </c>
      <c r="AB1545" t="s">
        <v>5560</v>
      </c>
      <c r="AC1545" t="s">
        <v>235</v>
      </c>
      <c r="AL1545" t="s">
        <v>217</v>
      </c>
      <c r="AM1545" t="s">
        <v>5561</v>
      </c>
      <c r="AN1545" t="s">
        <v>6</v>
      </c>
      <c r="AO1545" s="57">
        <v>46305.778182870374</v>
      </c>
      <c r="AP1545" s="57">
        <v>46306.625</v>
      </c>
      <c r="AR1545" t="s">
        <v>218</v>
      </c>
      <c r="AS1545" t="s">
        <v>857</v>
      </c>
      <c r="AT1545" t="s">
        <v>230</v>
      </c>
      <c r="AU1545">
        <v>20261012</v>
      </c>
      <c r="AV1545" t="s">
        <v>221</v>
      </c>
      <c r="AW1545" t="s">
        <v>923</v>
      </c>
      <c r="AX1545" t="s">
        <v>222</v>
      </c>
      <c r="BA1545" s="57">
        <v>46306.625</v>
      </c>
      <c r="BB1545" t="s">
        <v>5561</v>
      </c>
      <c r="BC1545">
        <v>2026</v>
      </c>
      <c r="BD1545">
        <v>10</v>
      </c>
      <c r="BE1545">
        <v>12</v>
      </c>
      <c r="BF1545" s="6">
        <f t="shared" si="72"/>
        <v>46307</v>
      </c>
      <c r="BG1545">
        <f t="shared" si="73"/>
        <v>0.375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1002643218</v>
      </c>
      <c r="C1546">
        <v>3</v>
      </c>
      <c r="D1546" t="s">
        <v>49</v>
      </c>
      <c r="E1546">
        <v>4</v>
      </c>
      <c r="F1546" t="s">
        <v>249</v>
      </c>
      <c r="G1546" t="s">
        <v>536</v>
      </c>
      <c r="H1546" t="s">
        <v>856</v>
      </c>
      <c r="I1546" t="s">
        <v>212</v>
      </c>
      <c r="J1546" t="s">
        <v>213</v>
      </c>
      <c r="K1546" t="s">
        <v>149</v>
      </c>
      <c r="M1546" t="s">
        <v>76</v>
      </c>
      <c r="N1546" t="s">
        <v>215</v>
      </c>
      <c r="O1546" s="57">
        <v>46314.569398148145</v>
      </c>
      <c r="P1546" s="57">
        <v>46315.685081018521</v>
      </c>
      <c r="Q1546">
        <v>69412944</v>
      </c>
      <c r="S1546">
        <v>146281108114</v>
      </c>
      <c r="T1546" t="s">
        <v>1266</v>
      </c>
      <c r="U1546" t="s">
        <v>9916</v>
      </c>
      <c r="V1546" t="s">
        <v>9917</v>
      </c>
      <c r="Z1546">
        <v>109.035061321241</v>
      </c>
      <c r="AA1546">
        <v>-7.2948262988742201</v>
      </c>
      <c r="AB1546" t="s">
        <v>9918</v>
      </c>
      <c r="AC1546" t="s">
        <v>225</v>
      </c>
      <c r="AL1546" t="s">
        <v>217</v>
      </c>
      <c r="AM1546" t="s">
        <v>9919</v>
      </c>
      <c r="AN1546" t="s">
        <v>6</v>
      </c>
      <c r="AO1546" t="s">
        <v>9473</v>
      </c>
      <c r="AP1546" s="57">
        <v>46315.625</v>
      </c>
      <c r="AR1546" t="s">
        <v>218</v>
      </c>
      <c r="AS1546" t="s">
        <v>857</v>
      </c>
      <c r="AT1546" t="s">
        <v>230</v>
      </c>
      <c r="AU1546">
        <v>20261020</v>
      </c>
      <c r="AV1546" t="s">
        <v>221</v>
      </c>
      <c r="AW1546" t="s">
        <v>1473</v>
      </c>
      <c r="AX1546" t="s">
        <v>222</v>
      </c>
      <c r="BA1546" s="57">
        <v>46315.625</v>
      </c>
      <c r="BB1546" t="s">
        <v>9919</v>
      </c>
      <c r="BC1546">
        <v>2026</v>
      </c>
      <c r="BD1546">
        <v>10</v>
      </c>
      <c r="BE1546">
        <v>20</v>
      </c>
      <c r="BF1546" s="6">
        <f t="shared" si="72"/>
        <v>46315</v>
      </c>
      <c r="BG1546">
        <f t="shared" si="73"/>
        <v>-0.625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1002630290</v>
      </c>
      <c r="C1547">
        <v>3</v>
      </c>
      <c r="D1547" t="s">
        <v>49</v>
      </c>
      <c r="E1547">
        <v>4</v>
      </c>
      <c r="F1547" t="s">
        <v>249</v>
      </c>
      <c r="G1547" t="s">
        <v>536</v>
      </c>
      <c r="H1547" t="s">
        <v>5562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46304.66846064815</v>
      </c>
      <c r="P1547" s="57">
        <v>46305.534780092596</v>
      </c>
      <c r="Q1547">
        <v>69407576</v>
      </c>
      <c r="S1547">
        <v>142214106738</v>
      </c>
      <c r="T1547" t="s">
        <v>5563</v>
      </c>
      <c r="U1547" t="s">
        <v>5564</v>
      </c>
      <c r="V1547" t="s">
        <v>5565</v>
      </c>
      <c r="Z1547">
        <v>108.864096713371</v>
      </c>
      <c r="AA1547">
        <v>-6.9033512529914001</v>
      </c>
      <c r="AB1547" t="s">
        <v>5566</v>
      </c>
      <c r="AC1547" t="s">
        <v>216</v>
      </c>
      <c r="AL1547" t="s">
        <v>217</v>
      </c>
      <c r="AM1547" t="s">
        <v>5567</v>
      </c>
      <c r="AN1547" t="s">
        <v>6</v>
      </c>
      <c r="AO1547" s="57">
        <v>46275.725983796299</v>
      </c>
      <c r="AP1547" s="57">
        <v>46305.625</v>
      </c>
      <c r="AR1547" t="s">
        <v>218</v>
      </c>
      <c r="AS1547" t="s">
        <v>4700</v>
      </c>
      <c r="AT1547" t="s">
        <v>230</v>
      </c>
      <c r="AU1547">
        <v>20261010</v>
      </c>
      <c r="AV1547" t="s">
        <v>221</v>
      </c>
      <c r="AW1547" t="s">
        <v>923</v>
      </c>
      <c r="AX1547" t="s">
        <v>222</v>
      </c>
      <c r="BA1547" s="57">
        <v>46305.625</v>
      </c>
      <c r="BB1547" t="s">
        <v>5567</v>
      </c>
      <c r="BC1547">
        <v>2026</v>
      </c>
      <c r="BD1547">
        <v>10</v>
      </c>
      <c r="BE1547">
        <v>10</v>
      </c>
      <c r="BF1547" s="6">
        <f t="shared" si="72"/>
        <v>46305</v>
      </c>
      <c r="BG1547">
        <f t="shared" si="73"/>
        <v>-0.625</v>
      </c>
      <c r="BH1547" t="str">
        <f t="shared" si="74"/>
        <v>COMPLY</v>
      </c>
      <c r="BI1547" t="e">
        <f>VLOOKUP(H1547,Sheet2!$A$1:$B$270,2,FALSE)</f>
        <v>#N/A</v>
      </c>
    </row>
    <row r="1548" spans="1:61">
      <c r="A1548">
        <v>1547</v>
      </c>
      <c r="B1548">
        <v>1002639375</v>
      </c>
      <c r="C1548">
        <v>3</v>
      </c>
      <c r="D1548" t="s">
        <v>49</v>
      </c>
      <c r="E1548">
        <v>4</v>
      </c>
      <c r="F1548" t="s">
        <v>249</v>
      </c>
      <c r="G1548" t="s">
        <v>536</v>
      </c>
      <c r="H1548" t="s">
        <v>5562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46311.363657407404</v>
      </c>
      <c r="P1548" s="57">
        <v>46311.802222222221</v>
      </c>
      <c r="Q1548">
        <v>69411131</v>
      </c>
      <c r="S1548">
        <v>142214107677</v>
      </c>
      <c r="T1548" t="s">
        <v>9058</v>
      </c>
      <c r="U1548" t="s">
        <v>9059</v>
      </c>
      <c r="V1548" t="s">
        <v>9060</v>
      </c>
      <c r="Z1548">
        <v>108.897042274475</v>
      </c>
      <c r="AA1548">
        <v>-6.94020843803691</v>
      </c>
      <c r="AB1548" t="s">
        <v>9061</v>
      </c>
      <c r="AC1548" t="s">
        <v>235</v>
      </c>
      <c r="AL1548" t="s">
        <v>217</v>
      </c>
      <c r="AM1548" t="s">
        <v>8089</v>
      </c>
      <c r="AN1548" t="s">
        <v>6</v>
      </c>
      <c r="AO1548" t="s">
        <v>8059</v>
      </c>
      <c r="AP1548" s="57">
        <v>46312.333333333336</v>
      </c>
      <c r="AR1548" t="s">
        <v>218</v>
      </c>
      <c r="AS1548" t="s">
        <v>4700</v>
      </c>
      <c r="AT1548" t="s">
        <v>230</v>
      </c>
      <c r="AU1548">
        <v>20261016</v>
      </c>
      <c r="AV1548" t="s">
        <v>221</v>
      </c>
      <c r="AW1548" t="s">
        <v>875</v>
      </c>
      <c r="AX1548" t="s">
        <v>222</v>
      </c>
      <c r="BA1548" s="57">
        <v>46312.333333333336</v>
      </c>
      <c r="BB1548" t="s">
        <v>8089</v>
      </c>
      <c r="BC1548">
        <v>2026</v>
      </c>
      <c r="BD1548">
        <v>10</v>
      </c>
      <c r="BE1548">
        <v>16</v>
      </c>
      <c r="BF1548" s="6">
        <f t="shared" si="72"/>
        <v>46311</v>
      </c>
      <c r="BG1548">
        <f t="shared" si="73"/>
        <v>-1.3333333333357587</v>
      </c>
      <c r="BH1548" t="str">
        <f t="shared" si="74"/>
        <v>COMPLY</v>
      </c>
      <c r="BI1548" t="e">
        <f>VLOOKUP(H1548,Sheet2!$A$1:$B$270,2,FALSE)</f>
        <v>#N/A</v>
      </c>
    </row>
    <row r="1549" spans="1:61">
      <c r="A1549">
        <v>1548</v>
      </c>
      <c r="B1549">
        <v>1002638256</v>
      </c>
      <c r="C1549">
        <v>3</v>
      </c>
      <c r="D1549" t="s">
        <v>49</v>
      </c>
      <c r="E1549">
        <v>4</v>
      </c>
      <c r="F1549" t="s">
        <v>249</v>
      </c>
      <c r="G1549" t="s">
        <v>536</v>
      </c>
      <c r="H1549" t="s">
        <v>5562</v>
      </c>
      <c r="I1549" t="s">
        <v>212</v>
      </c>
      <c r="J1549" t="s">
        <v>213</v>
      </c>
      <c r="K1549" t="s">
        <v>149</v>
      </c>
      <c r="L1549" t="s">
        <v>214</v>
      </c>
      <c r="M1549" t="s">
        <v>2114</v>
      </c>
      <c r="N1549" t="s">
        <v>215</v>
      </c>
      <c r="O1549" s="57">
        <v>46310.485069444447</v>
      </c>
      <c r="P1549" s="57">
        <v>46310.647951388892</v>
      </c>
      <c r="Q1549">
        <v>69408855</v>
      </c>
      <c r="T1549" t="s">
        <v>6367</v>
      </c>
      <c r="V1549" t="s">
        <v>6369</v>
      </c>
      <c r="Z1549">
        <v>109.03700000000001</v>
      </c>
      <c r="AA1549">
        <v>-6.8696999999999999</v>
      </c>
      <c r="AB1549" t="s">
        <v>6370</v>
      </c>
      <c r="AC1549" t="s">
        <v>235</v>
      </c>
      <c r="AL1549" t="s">
        <v>217</v>
      </c>
      <c r="AM1549" t="s">
        <v>6371</v>
      </c>
      <c r="AN1549" t="s">
        <v>6</v>
      </c>
      <c r="AO1549" t="s">
        <v>7514</v>
      </c>
      <c r="AP1549" s="57">
        <v>46309</v>
      </c>
      <c r="AR1549" t="s">
        <v>543</v>
      </c>
      <c r="AS1549" t="s">
        <v>4700</v>
      </c>
      <c r="AT1549" t="s">
        <v>230</v>
      </c>
      <c r="AV1549" t="s">
        <v>2119</v>
      </c>
      <c r="AW1549" t="s">
        <v>875</v>
      </c>
      <c r="AX1549" t="s">
        <v>222</v>
      </c>
      <c r="BA1549" s="57">
        <v>46309.333333333336</v>
      </c>
      <c r="BB1549" t="s">
        <v>6371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:61">
      <c r="A1550">
        <v>1549</v>
      </c>
      <c r="B1550">
        <v>1002633494</v>
      </c>
      <c r="C1550">
        <v>3</v>
      </c>
      <c r="D1550" t="s">
        <v>49</v>
      </c>
      <c r="E1550">
        <v>4</v>
      </c>
      <c r="F1550" t="s">
        <v>249</v>
      </c>
      <c r="G1550" t="s">
        <v>536</v>
      </c>
      <c r="H1550" t="s">
        <v>5562</v>
      </c>
      <c r="I1550" t="s">
        <v>212</v>
      </c>
      <c r="J1550" t="s">
        <v>213</v>
      </c>
      <c r="K1550" t="s">
        <v>149</v>
      </c>
      <c r="L1550" t="s">
        <v>214</v>
      </c>
      <c r="M1550" t="s">
        <v>1918</v>
      </c>
      <c r="N1550" t="s">
        <v>215</v>
      </c>
      <c r="O1550" s="57">
        <v>46307.663611111115</v>
      </c>
      <c r="P1550" s="57">
        <v>46310.485682870371</v>
      </c>
      <c r="Q1550">
        <v>69408855</v>
      </c>
      <c r="S1550">
        <v>142214107218</v>
      </c>
      <c r="T1550" t="s">
        <v>6367</v>
      </c>
      <c r="U1550" t="s">
        <v>6368</v>
      </c>
      <c r="V1550" t="s">
        <v>6369</v>
      </c>
      <c r="Z1550">
        <v>108.8880183</v>
      </c>
      <c r="AA1550">
        <v>-6.9630181999999996</v>
      </c>
      <c r="AB1550" t="s">
        <v>6370</v>
      </c>
      <c r="AC1550" t="s">
        <v>235</v>
      </c>
      <c r="AL1550" t="s">
        <v>217</v>
      </c>
      <c r="AM1550" t="s">
        <v>6371</v>
      </c>
      <c r="AN1550" t="s">
        <v>6</v>
      </c>
      <c r="AO1550" s="57">
        <v>46366.684236111112</v>
      </c>
      <c r="AP1550" s="57">
        <v>46309.333333333336</v>
      </c>
      <c r="AQ1550" t="s">
        <v>838</v>
      </c>
      <c r="AR1550" t="s">
        <v>12</v>
      </c>
      <c r="AS1550" t="s">
        <v>4700</v>
      </c>
      <c r="AT1550" t="s">
        <v>230</v>
      </c>
      <c r="AV1550" t="s">
        <v>1626</v>
      </c>
      <c r="AW1550" t="s">
        <v>875</v>
      </c>
      <c r="AX1550" t="s">
        <v>222</v>
      </c>
      <c r="BA1550" s="57">
        <v>46309.333333333336</v>
      </c>
      <c r="BB1550" t="s">
        <v>6371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:61">
      <c r="A1551">
        <v>1550</v>
      </c>
      <c r="B1551">
        <v>1002628345</v>
      </c>
      <c r="C1551">
        <v>3</v>
      </c>
      <c r="D1551" t="s">
        <v>49</v>
      </c>
      <c r="E1551">
        <v>4</v>
      </c>
      <c r="F1551" t="s">
        <v>249</v>
      </c>
      <c r="G1551" t="s">
        <v>536</v>
      </c>
      <c r="H1551" t="s">
        <v>4694</v>
      </c>
      <c r="I1551" t="s">
        <v>212</v>
      </c>
      <c r="J1551" t="s">
        <v>213</v>
      </c>
      <c r="K1551" t="s">
        <v>149</v>
      </c>
      <c r="L1551" t="s">
        <v>214</v>
      </c>
      <c r="M1551" t="s">
        <v>76</v>
      </c>
      <c r="N1551" t="s">
        <v>215</v>
      </c>
      <c r="O1551" s="57">
        <v>46303.691377314812</v>
      </c>
      <c r="P1551" s="57">
        <v>46305.522291666668</v>
      </c>
      <c r="Q1551">
        <v>69406773</v>
      </c>
      <c r="S1551">
        <v>142204107667</v>
      </c>
      <c r="T1551" t="s">
        <v>4695</v>
      </c>
      <c r="U1551" t="s">
        <v>4696</v>
      </c>
      <c r="V1551" t="s">
        <v>4697</v>
      </c>
      <c r="Z1551">
        <v>108.851101063191</v>
      </c>
      <c r="AA1551">
        <v>-6.8736681422478698</v>
      </c>
      <c r="AB1551" t="s">
        <v>4698</v>
      </c>
      <c r="AC1551" t="s">
        <v>216</v>
      </c>
      <c r="AL1551" t="s">
        <v>217</v>
      </c>
      <c r="AM1551" t="s">
        <v>4699</v>
      </c>
      <c r="AN1551" t="s">
        <v>6</v>
      </c>
      <c r="AO1551" s="57">
        <v>46244.694594907407</v>
      </c>
      <c r="AP1551" s="57">
        <v>46304.625</v>
      </c>
      <c r="AR1551" t="s">
        <v>218</v>
      </c>
      <c r="AS1551" t="s">
        <v>4700</v>
      </c>
      <c r="AT1551" t="s">
        <v>230</v>
      </c>
      <c r="AU1551">
        <v>20261010</v>
      </c>
      <c r="AV1551" t="s">
        <v>221</v>
      </c>
      <c r="AW1551" t="s">
        <v>876</v>
      </c>
      <c r="AX1551" t="s">
        <v>222</v>
      </c>
      <c r="BA1551" s="57">
        <v>46304.625</v>
      </c>
      <c r="BB1551" t="s">
        <v>4699</v>
      </c>
      <c r="BC1551">
        <v>2026</v>
      </c>
      <c r="BD1551">
        <v>10</v>
      </c>
      <c r="BE1551">
        <v>10</v>
      </c>
      <c r="BF1551" s="6">
        <f t="shared" si="72"/>
        <v>46305</v>
      </c>
      <c r="BG1551">
        <f t="shared" si="73"/>
        <v>0.375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1002618002</v>
      </c>
      <c r="C1552">
        <v>3</v>
      </c>
      <c r="D1552" t="s">
        <v>49</v>
      </c>
      <c r="E1552">
        <v>4</v>
      </c>
      <c r="F1552" t="s">
        <v>249</v>
      </c>
      <c r="G1552" t="s">
        <v>870</v>
      </c>
      <c r="H1552" t="s">
        <v>893</v>
      </c>
      <c r="I1552" t="s">
        <v>212</v>
      </c>
      <c r="J1552" t="s">
        <v>213</v>
      </c>
      <c r="K1552" t="s">
        <v>149</v>
      </c>
      <c r="M1552" t="s">
        <v>1400</v>
      </c>
      <c r="N1552" t="s">
        <v>895</v>
      </c>
      <c r="O1552" s="57">
        <v>46296.586423611108</v>
      </c>
      <c r="P1552" s="57">
        <v>46300.70484953704</v>
      </c>
      <c r="Q1552">
        <v>69396047</v>
      </c>
      <c r="S1552">
        <v>142203104994</v>
      </c>
      <c r="T1552" t="s">
        <v>894</v>
      </c>
      <c r="U1552" t="s">
        <v>1269</v>
      </c>
      <c r="V1552" t="s">
        <v>1270</v>
      </c>
      <c r="Z1552">
        <v>109.1015592</v>
      </c>
      <c r="AA1552">
        <v>-6.8686486999999996</v>
      </c>
      <c r="AB1552" t="s">
        <v>1271</v>
      </c>
      <c r="AC1552" t="s">
        <v>225</v>
      </c>
      <c r="AL1552" t="s">
        <v>217</v>
      </c>
      <c r="AM1552" t="s">
        <v>1272</v>
      </c>
      <c r="AN1552" t="s">
        <v>6</v>
      </c>
      <c r="AO1552" s="57">
        <v>46032.590474537035</v>
      </c>
      <c r="AP1552" s="57">
        <v>46298.333333333336</v>
      </c>
      <c r="AQ1552" t="s">
        <v>838</v>
      </c>
      <c r="AR1552" t="s">
        <v>14</v>
      </c>
      <c r="AS1552" t="s">
        <v>219</v>
      </c>
      <c r="AT1552" t="s">
        <v>230</v>
      </c>
      <c r="AV1552" t="s">
        <v>2948</v>
      </c>
      <c r="AW1552" t="s">
        <v>540</v>
      </c>
      <c r="AX1552" t="s">
        <v>222</v>
      </c>
      <c r="BA1552" s="57">
        <v>46298.333333333336</v>
      </c>
      <c r="BB1552" t="s">
        <v>1272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:61">
      <c r="A1553">
        <v>1552</v>
      </c>
      <c r="B1553">
        <v>1002617834</v>
      </c>
      <c r="C1553">
        <v>3</v>
      </c>
      <c r="D1553" t="s">
        <v>49</v>
      </c>
      <c r="E1553">
        <v>4</v>
      </c>
      <c r="F1553" t="s">
        <v>249</v>
      </c>
      <c r="G1553" t="s">
        <v>870</v>
      </c>
      <c r="H1553" t="s">
        <v>893</v>
      </c>
      <c r="I1553" t="s">
        <v>212</v>
      </c>
      <c r="J1553" t="s">
        <v>213</v>
      </c>
      <c r="K1553" t="s">
        <v>149</v>
      </c>
      <c r="M1553" t="s">
        <v>1400</v>
      </c>
      <c r="N1553" t="s">
        <v>895</v>
      </c>
      <c r="O1553" s="57">
        <v>46296.557685185187</v>
      </c>
      <c r="P1553" s="57">
        <v>46300.388692129629</v>
      </c>
      <c r="Q1553">
        <v>69396047</v>
      </c>
      <c r="S1553">
        <v>142203104993</v>
      </c>
      <c r="T1553" t="s">
        <v>894</v>
      </c>
      <c r="U1553" t="s">
        <v>896</v>
      </c>
      <c r="V1553" t="s">
        <v>1273</v>
      </c>
      <c r="Z1553">
        <v>109.1015592</v>
      </c>
      <c r="AA1553">
        <v>-6.8686486999999996</v>
      </c>
      <c r="AB1553" t="s">
        <v>1274</v>
      </c>
      <c r="AC1553" t="s">
        <v>225</v>
      </c>
      <c r="AL1553" t="s">
        <v>217</v>
      </c>
      <c r="AM1553" t="s">
        <v>1272</v>
      </c>
      <c r="AN1553" t="s">
        <v>6</v>
      </c>
      <c r="AO1553" s="57">
        <v>46032.559305555558</v>
      </c>
      <c r="AP1553" s="57">
        <v>46298.333333333336</v>
      </c>
      <c r="AQ1553" t="s">
        <v>838</v>
      </c>
      <c r="AR1553" t="s">
        <v>14</v>
      </c>
      <c r="AS1553" t="s">
        <v>219</v>
      </c>
      <c r="AT1553" t="s">
        <v>230</v>
      </c>
      <c r="AV1553" t="s">
        <v>2949</v>
      </c>
      <c r="AW1553" t="s">
        <v>540</v>
      </c>
      <c r="AX1553" t="s">
        <v>222</v>
      </c>
      <c r="BA1553" s="57">
        <v>46298.333333333336</v>
      </c>
      <c r="BB1553" t="s">
        <v>1272</v>
      </c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:61">
      <c r="A1554">
        <v>1553</v>
      </c>
      <c r="B1554">
        <v>1002643149</v>
      </c>
      <c r="C1554">
        <v>3</v>
      </c>
      <c r="D1554" t="s">
        <v>49</v>
      </c>
      <c r="E1554">
        <v>4</v>
      </c>
      <c r="F1554" t="s">
        <v>249</v>
      </c>
      <c r="G1554" t="s">
        <v>870</v>
      </c>
      <c r="H1554" t="s">
        <v>893</v>
      </c>
      <c r="I1554" t="s">
        <v>212</v>
      </c>
      <c r="J1554" t="s">
        <v>213</v>
      </c>
      <c r="K1554" t="s">
        <v>149</v>
      </c>
      <c r="M1554" t="s">
        <v>224</v>
      </c>
      <c r="N1554" t="s">
        <v>215</v>
      </c>
      <c r="O1554" s="57">
        <v>46314.556446759256</v>
      </c>
      <c r="P1554" s="57">
        <v>46316.33792824074</v>
      </c>
      <c r="Q1554">
        <v>69412919</v>
      </c>
      <c r="S1554">
        <v>142203104633</v>
      </c>
      <c r="T1554" t="s">
        <v>894</v>
      </c>
      <c r="U1554" t="s">
        <v>896</v>
      </c>
      <c r="V1554" t="s">
        <v>9920</v>
      </c>
      <c r="Z1554">
        <v>109.101112782955</v>
      </c>
      <c r="AA1554">
        <v>-6.86840183514696</v>
      </c>
      <c r="AB1554" t="s">
        <v>9921</v>
      </c>
      <c r="AC1554" t="s">
        <v>225</v>
      </c>
      <c r="AL1554" t="s">
        <v>217</v>
      </c>
      <c r="AM1554" t="s">
        <v>9922</v>
      </c>
      <c r="AN1554" t="s">
        <v>6</v>
      </c>
      <c r="AO1554" t="s">
        <v>9753</v>
      </c>
      <c r="AP1554" s="57">
        <v>46316.333333333336</v>
      </c>
      <c r="AR1554" t="s">
        <v>18</v>
      </c>
      <c r="AS1554" t="s">
        <v>219</v>
      </c>
      <c r="AT1554" t="s">
        <v>230</v>
      </c>
      <c r="AV1554" t="s">
        <v>226</v>
      </c>
      <c r="AW1554" t="s">
        <v>541</v>
      </c>
      <c r="AX1554" t="s">
        <v>222</v>
      </c>
      <c r="BA1554" s="57">
        <v>46316.333333333336</v>
      </c>
      <c r="BB1554" t="s">
        <v>9922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:61">
      <c r="A1555">
        <v>1554</v>
      </c>
      <c r="B1555">
        <v>1002623181</v>
      </c>
      <c r="C1555">
        <v>3</v>
      </c>
      <c r="D1555" t="s">
        <v>49</v>
      </c>
      <c r="E1555">
        <v>4</v>
      </c>
      <c r="F1555" t="s">
        <v>249</v>
      </c>
      <c r="G1555" t="s">
        <v>870</v>
      </c>
      <c r="H1555" t="s">
        <v>893</v>
      </c>
      <c r="I1555" t="s">
        <v>212</v>
      </c>
      <c r="J1555" t="s">
        <v>213</v>
      </c>
      <c r="K1555" t="s">
        <v>149</v>
      </c>
      <c r="M1555" t="s">
        <v>76</v>
      </c>
      <c r="N1555" t="s">
        <v>895</v>
      </c>
      <c r="O1555" s="57">
        <v>46300.704861111109</v>
      </c>
      <c r="P1555" s="57">
        <v>46300.747523148151</v>
      </c>
      <c r="Q1555">
        <v>69396047</v>
      </c>
      <c r="S1555">
        <v>142203103734</v>
      </c>
      <c r="T1555" t="s">
        <v>894</v>
      </c>
      <c r="U1555" t="s">
        <v>2950</v>
      </c>
      <c r="V1555" t="s">
        <v>2951</v>
      </c>
      <c r="Z1555">
        <v>109.1015592</v>
      </c>
      <c r="AA1555">
        <v>-6.8686486999999996</v>
      </c>
      <c r="AB1555" t="s">
        <v>1271</v>
      </c>
      <c r="AC1555" t="s">
        <v>225</v>
      </c>
      <c r="AL1555" t="s">
        <v>217</v>
      </c>
      <c r="AM1555" t="s">
        <v>2952</v>
      </c>
      <c r="AN1555" t="s">
        <v>6</v>
      </c>
      <c r="AO1555" s="57">
        <v>46152.726238425923</v>
      </c>
      <c r="AR1555" t="s">
        <v>218</v>
      </c>
      <c r="AS1555" t="s">
        <v>219</v>
      </c>
      <c r="AT1555" t="s">
        <v>230</v>
      </c>
      <c r="AU1555">
        <v>20261005</v>
      </c>
      <c r="AV1555" t="s">
        <v>221</v>
      </c>
      <c r="AW1555" t="s">
        <v>577</v>
      </c>
      <c r="AX1555" t="s">
        <v>222</v>
      </c>
      <c r="BA1555" s="57">
        <v>46300.291666666664</v>
      </c>
      <c r="BB1555" t="s">
        <v>2952</v>
      </c>
      <c r="BC1555">
        <v>2026</v>
      </c>
      <c r="BD1555">
        <v>10</v>
      </c>
      <c r="BE1555">
        <v>5</v>
      </c>
      <c r="BF1555" s="6">
        <f t="shared" si="72"/>
        <v>46300</v>
      </c>
      <c r="BG1555">
        <f t="shared" si="73"/>
        <v>-0.29166666666424135</v>
      </c>
      <c r="BH1555" t="str">
        <f t="shared" si="74"/>
        <v>COMPLY</v>
      </c>
      <c r="BI1555" t="e">
        <f>VLOOKUP(H1555,Sheet2!$A$1:$B$270,2,FALSE)</f>
        <v>#N/A</v>
      </c>
    </row>
    <row r="1556" spans="1:61">
      <c r="A1556">
        <v>1555</v>
      </c>
      <c r="B1556">
        <v>1002621714</v>
      </c>
      <c r="C1556">
        <v>3</v>
      </c>
      <c r="D1556" t="s">
        <v>49</v>
      </c>
      <c r="E1556">
        <v>4</v>
      </c>
      <c r="F1556" t="s">
        <v>249</v>
      </c>
      <c r="G1556" t="s">
        <v>870</v>
      </c>
      <c r="H1556" t="s">
        <v>893</v>
      </c>
      <c r="I1556" t="s">
        <v>212</v>
      </c>
      <c r="J1556" t="s">
        <v>213</v>
      </c>
      <c r="K1556" t="s">
        <v>149</v>
      </c>
      <c r="M1556" t="s">
        <v>76</v>
      </c>
      <c r="N1556" t="s">
        <v>895</v>
      </c>
      <c r="O1556" s="57">
        <v>46300.388692129629</v>
      </c>
      <c r="P1556" s="57">
        <v>46300.843217592592</v>
      </c>
      <c r="Q1556">
        <v>69396047</v>
      </c>
      <c r="S1556">
        <v>142203103732</v>
      </c>
      <c r="T1556" t="s">
        <v>894</v>
      </c>
      <c r="U1556" t="s">
        <v>2950</v>
      </c>
      <c r="V1556" t="s">
        <v>2953</v>
      </c>
      <c r="Z1556">
        <v>109.101286</v>
      </c>
      <c r="AA1556">
        <v>-6.8686780000000001</v>
      </c>
      <c r="AB1556" t="s">
        <v>1274</v>
      </c>
      <c r="AC1556" t="s">
        <v>225</v>
      </c>
      <c r="AL1556" t="s">
        <v>217</v>
      </c>
      <c r="AM1556" t="s">
        <v>2952</v>
      </c>
      <c r="AN1556" t="s">
        <v>6</v>
      </c>
      <c r="AO1556" s="57">
        <v>46152.392511574071</v>
      </c>
      <c r="AR1556" t="s">
        <v>218</v>
      </c>
      <c r="AS1556" t="s">
        <v>219</v>
      </c>
      <c r="AT1556" t="s">
        <v>230</v>
      </c>
      <c r="AU1556">
        <v>20261005</v>
      </c>
      <c r="AV1556" t="s">
        <v>221</v>
      </c>
      <c r="AW1556" t="s">
        <v>577</v>
      </c>
      <c r="AX1556" t="s">
        <v>222</v>
      </c>
      <c r="BA1556" s="57">
        <v>46300.291666666664</v>
      </c>
      <c r="BB1556" t="s">
        <v>2952</v>
      </c>
      <c r="BC1556">
        <v>2026</v>
      </c>
      <c r="BD1556">
        <v>10</v>
      </c>
      <c r="BE1556">
        <v>5</v>
      </c>
      <c r="BF1556" s="6">
        <f t="shared" si="72"/>
        <v>46300</v>
      </c>
      <c r="BG1556">
        <f t="shared" si="73"/>
        <v>-0.29166666666424135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1002622772</v>
      </c>
      <c r="C1557">
        <v>3</v>
      </c>
      <c r="D1557" t="s">
        <v>49</v>
      </c>
      <c r="E1557">
        <v>4</v>
      </c>
      <c r="F1557" t="s">
        <v>249</v>
      </c>
      <c r="G1557" t="s">
        <v>870</v>
      </c>
      <c r="H1557" t="s">
        <v>893</v>
      </c>
      <c r="I1557" t="s">
        <v>212</v>
      </c>
      <c r="J1557" t="s">
        <v>213</v>
      </c>
      <c r="K1557" t="s">
        <v>149</v>
      </c>
      <c r="M1557" t="s">
        <v>76</v>
      </c>
      <c r="N1557" t="s">
        <v>895</v>
      </c>
      <c r="O1557" s="57">
        <v>46300.627083333333</v>
      </c>
      <c r="P1557" s="57">
        <v>46300.84171296296</v>
      </c>
      <c r="Q1557">
        <v>69396047</v>
      </c>
      <c r="S1557">
        <v>142203103733</v>
      </c>
      <c r="T1557" t="s">
        <v>894</v>
      </c>
      <c r="U1557" t="s">
        <v>896</v>
      </c>
      <c r="V1557" t="s">
        <v>2954</v>
      </c>
      <c r="Z1557">
        <v>109.101602</v>
      </c>
      <c r="AA1557">
        <v>-6.868951</v>
      </c>
      <c r="AB1557" t="s">
        <v>2955</v>
      </c>
      <c r="AC1557" t="s">
        <v>225</v>
      </c>
      <c r="AL1557" t="s">
        <v>217</v>
      </c>
      <c r="AM1557" t="s">
        <v>2952</v>
      </c>
      <c r="AN1557" t="s">
        <v>6</v>
      </c>
      <c r="AO1557" s="57">
        <v>46152.632743055554</v>
      </c>
      <c r="AR1557" t="s">
        <v>218</v>
      </c>
      <c r="AS1557" t="s">
        <v>219</v>
      </c>
      <c r="AT1557" t="s">
        <v>230</v>
      </c>
      <c r="AU1557">
        <v>20261005</v>
      </c>
      <c r="AV1557" t="s">
        <v>221</v>
      </c>
      <c r="AW1557" t="s">
        <v>577</v>
      </c>
      <c r="AX1557" t="s">
        <v>222</v>
      </c>
      <c r="BA1557" s="57">
        <v>46300.291666666664</v>
      </c>
      <c r="BB1557" t="s">
        <v>2952</v>
      </c>
      <c r="BC1557">
        <v>2026</v>
      </c>
      <c r="BD1557">
        <v>10</v>
      </c>
      <c r="BE1557">
        <v>5</v>
      </c>
      <c r="BF1557" s="6">
        <f t="shared" si="72"/>
        <v>46300</v>
      </c>
      <c r="BG1557">
        <f t="shared" si="73"/>
        <v>-0.29166666666424135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1002619976</v>
      </c>
      <c r="C1558">
        <v>3</v>
      </c>
      <c r="D1558" t="s">
        <v>49</v>
      </c>
      <c r="E1558">
        <v>4</v>
      </c>
      <c r="F1558" t="s">
        <v>249</v>
      </c>
      <c r="G1558" t="s">
        <v>870</v>
      </c>
      <c r="H1558" t="s">
        <v>2257</v>
      </c>
      <c r="I1558" t="s">
        <v>212</v>
      </c>
      <c r="J1558" t="s">
        <v>213</v>
      </c>
      <c r="K1558" t="s">
        <v>149</v>
      </c>
      <c r="M1558" t="s">
        <v>1400</v>
      </c>
      <c r="N1558" t="s">
        <v>215</v>
      </c>
      <c r="O1558" s="57">
        <v>46297.59915509259</v>
      </c>
      <c r="P1558" s="57">
        <v>46301.529398148145</v>
      </c>
      <c r="Q1558">
        <v>69403140</v>
      </c>
      <c r="S1558">
        <v>142212128257</v>
      </c>
      <c r="T1558" t="s">
        <v>2258</v>
      </c>
      <c r="U1558" t="s">
        <v>2259</v>
      </c>
      <c r="V1558" t="s">
        <v>2260</v>
      </c>
      <c r="Z1558">
        <v>109.1858625</v>
      </c>
      <c r="AA1558">
        <v>-6.8979358</v>
      </c>
      <c r="AB1558" t="s">
        <v>2261</v>
      </c>
      <c r="AC1558" t="s">
        <v>225</v>
      </c>
      <c r="AL1558" t="s">
        <v>217</v>
      </c>
      <c r="AM1558" t="s">
        <v>2262</v>
      </c>
      <c r="AN1558" t="s">
        <v>6</v>
      </c>
      <c r="AO1558" s="57">
        <v>46063.61105324074</v>
      </c>
      <c r="AP1558" s="57">
        <v>46300.333333333336</v>
      </c>
      <c r="AQ1558" t="s">
        <v>838</v>
      </c>
      <c r="AR1558" t="s">
        <v>14</v>
      </c>
      <c r="AS1558" t="s">
        <v>219</v>
      </c>
      <c r="AT1558" t="s">
        <v>230</v>
      </c>
      <c r="AV1558" t="s">
        <v>2956</v>
      </c>
      <c r="AW1558" t="s">
        <v>541</v>
      </c>
      <c r="AX1558" t="s">
        <v>222</v>
      </c>
      <c r="BA1558" s="57">
        <v>46300.333333333336</v>
      </c>
      <c r="BB1558" t="s">
        <v>2262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:61">
      <c r="A1559">
        <v>1558</v>
      </c>
      <c r="B1559">
        <v>1002622505</v>
      </c>
      <c r="C1559">
        <v>3</v>
      </c>
      <c r="D1559" t="s">
        <v>49</v>
      </c>
      <c r="E1559">
        <v>4</v>
      </c>
      <c r="F1559" t="s">
        <v>249</v>
      </c>
      <c r="G1559" t="s">
        <v>870</v>
      </c>
      <c r="H1559" t="s">
        <v>2257</v>
      </c>
      <c r="I1559" t="s">
        <v>212</v>
      </c>
      <c r="J1559" t="s">
        <v>213</v>
      </c>
      <c r="K1559" t="s">
        <v>149</v>
      </c>
      <c r="L1559" t="s">
        <v>214</v>
      </c>
      <c r="M1559" t="s">
        <v>76</v>
      </c>
      <c r="N1559" t="s">
        <v>215</v>
      </c>
      <c r="O1559" s="57">
        <v>46300.57608796296</v>
      </c>
      <c r="P1559" s="57">
        <v>46301.676608796297</v>
      </c>
      <c r="Q1559">
        <v>69404376</v>
      </c>
      <c r="S1559">
        <v>142212128298</v>
      </c>
      <c r="T1559" t="s">
        <v>2070</v>
      </c>
      <c r="U1559" t="s">
        <v>2957</v>
      </c>
      <c r="V1559" t="s">
        <v>2958</v>
      </c>
      <c r="Z1559">
        <v>109.1360463</v>
      </c>
      <c r="AA1559">
        <v>-6.8763038999999999</v>
      </c>
      <c r="AB1559" t="s">
        <v>2959</v>
      </c>
      <c r="AC1559" t="s">
        <v>235</v>
      </c>
      <c r="AL1559" t="s">
        <v>217</v>
      </c>
      <c r="AM1559" t="s">
        <v>2960</v>
      </c>
      <c r="AN1559" t="s">
        <v>6</v>
      </c>
      <c r="AO1559" s="57">
        <v>46152.601203703707</v>
      </c>
      <c r="AP1559" s="57">
        <v>46301.458333333336</v>
      </c>
      <c r="AR1559" t="s">
        <v>218</v>
      </c>
      <c r="AS1559" t="s">
        <v>219</v>
      </c>
      <c r="AT1559" t="s">
        <v>230</v>
      </c>
      <c r="AU1559">
        <v>20261006</v>
      </c>
      <c r="AV1559" t="s">
        <v>221</v>
      </c>
      <c r="AW1559" t="s">
        <v>880</v>
      </c>
      <c r="AX1559" t="s">
        <v>222</v>
      </c>
      <c r="BA1559" s="57">
        <v>46301.458333333336</v>
      </c>
      <c r="BB1559" t="s">
        <v>2960</v>
      </c>
      <c r="BC1559">
        <v>2026</v>
      </c>
      <c r="BD1559">
        <v>10</v>
      </c>
      <c r="BE1559">
        <v>6</v>
      </c>
      <c r="BF1559" s="6">
        <f t="shared" si="72"/>
        <v>46301</v>
      </c>
      <c r="BG1559">
        <f t="shared" si="73"/>
        <v>-0.45833333333575865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1002624189</v>
      </c>
      <c r="C1560">
        <v>3</v>
      </c>
      <c r="D1560" t="s">
        <v>49</v>
      </c>
      <c r="E1560">
        <v>4</v>
      </c>
      <c r="F1560" t="s">
        <v>249</v>
      </c>
      <c r="G1560" t="s">
        <v>870</v>
      </c>
      <c r="H1560" t="s">
        <v>2257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46301.529398148145</v>
      </c>
      <c r="P1560" s="57">
        <v>46301.579398148147</v>
      </c>
      <c r="Q1560">
        <v>69403140</v>
      </c>
      <c r="S1560">
        <v>142212128315</v>
      </c>
      <c r="T1560" t="s">
        <v>2258</v>
      </c>
      <c r="U1560" t="s">
        <v>3567</v>
      </c>
      <c r="V1560" t="s">
        <v>3568</v>
      </c>
      <c r="Z1560">
        <v>109.2059342</v>
      </c>
      <c r="AA1560">
        <v>-6.8678024999999998</v>
      </c>
      <c r="AB1560" t="s">
        <v>2261</v>
      </c>
      <c r="AC1560" t="s">
        <v>225</v>
      </c>
      <c r="AL1560" t="s">
        <v>217</v>
      </c>
      <c r="AM1560" t="s">
        <v>3569</v>
      </c>
      <c r="AN1560" t="s">
        <v>6</v>
      </c>
      <c r="AO1560" s="57">
        <v>46183.559259259258</v>
      </c>
      <c r="AR1560" t="s">
        <v>218</v>
      </c>
      <c r="AS1560" t="s">
        <v>219</v>
      </c>
      <c r="AT1560" t="s">
        <v>230</v>
      </c>
      <c r="AU1560">
        <v>20261006</v>
      </c>
      <c r="AV1560" t="s">
        <v>221</v>
      </c>
      <c r="AW1560" t="s">
        <v>577</v>
      </c>
      <c r="AX1560" t="s">
        <v>222</v>
      </c>
      <c r="BA1560" s="57">
        <v>46301.291666666664</v>
      </c>
      <c r="BB1560" t="s">
        <v>3569</v>
      </c>
      <c r="BC1560">
        <v>2026</v>
      </c>
      <c r="BD1560">
        <v>10</v>
      </c>
      <c r="BE1560">
        <v>6</v>
      </c>
      <c r="BF1560" s="6">
        <f t="shared" si="72"/>
        <v>46301</v>
      </c>
      <c r="BG1560">
        <f t="shared" si="73"/>
        <v>-0.29166666666424135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1002623481</v>
      </c>
      <c r="C1561">
        <v>3</v>
      </c>
      <c r="D1561" t="s">
        <v>49</v>
      </c>
      <c r="E1561">
        <v>4</v>
      </c>
      <c r="F1561" t="s">
        <v>249</v>
      </c>
      <c r="G1561" t="s">
        <v>870</v>
      </c>
      <c r="H1561" t="s">
        <v>2257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46301.37122685185</v>
      </c>
      <c r="P1561" s="57">
        <v>46302.789641203701</v>
      </c>
      <c r="Q1561">
        <v>69404695</v>
      </c>
      <c r="S1561">
        <v>142212128308</v>
      </c>
      <c r="T1561" t="s">
        <v>3562</v>
      </c>
      <c r="U1561" t="s">
        <v>3563</v>
      </c>
      <c r="V1561" t="s">
        <v>3564</v>
      </c>
      <c r="Z1561">
        <v>109.11524799999999</v>
      </c>
      <c r="AA1561">
        <v>-6.8683915999999998</v>
      </c>
      <c r="AB1561" t="s">
        <v>3565</v>
      </c>
      <c r="AC1561" t="s">
        <v>225</v>
      </c>
      <c r="AL1561" t="s">
        <v>217</v>
      </c>
      <c r="AM1561" t="s">
        <v>3566</v>
      </c>
      <c r="AN1561" t="s">
        <v>6</v>
      </c>
      <c r="AO1561" s="57">
        <v>46183.392407407409</v>
      </c>
      <c r="AP1561" s="57">
        <v>46302.333333333336</v>
      </c>
      <c r="AR1561" t="s">
        <v>218</v>
      </c>
      <c r="AS1561" t="s">
        <v>219</v>
      </c>
      <c r="AT1561" t="s">
        <v>230</v>
      </c>
      <c r="AU1561">
        <v>20261007</v>
      </c>
      <c r="AV1561" t="s">
        <v>221</v>
      </c>
      <c r="AW1561" t="s">
        <v>539</v>
      </c>
      <c r="AX1561" t="s">
        <v>222</v>
      </c>
      <c r="BA1561" s="57">
        <v>46302.333333333336</v>
      </c>
      <c r="BB1561" t="s">
        <v>3566</v>
      </c>
      <c r="BC1561">
        <v>2026</v>
      </c>
      <c r="BD1561">
        <v>10</v>
      </c>
      <c r="BE1561">
        <v>7</v>
      </c>
      <c r="BF1561" s="6">
        <f t="shared" si="72"/>
        <v>46302</v>
      </c>
      <c r="BG1561">
        <f t="shared" si="73"/>
        <v>-0.33333333333575865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1002628718</v>
      </c>
      <c r="C1562">
        <v>3</v>
      </c>
      <c r="D1562" t="s">
        <v>49</v>
      </c>
      <c r="E1562">
        <v>4</v>
      </c>
      <c r="F1562" t="s">
        <v>249</v>
      </c>
      <c r="G1562" t="s">
        <v>870</v>
      </c>
      <c r="H1562" t="s">
        <v>2257</v>
      </c>
      <c r="I1562" t="s">
        <v>212</v>
      </c>
      <c r="J1562" t="s">
        <v>213</v>
      </c>
      <c r="K1562" t="s">
        <v>149</v>
      </c>
      <c r="M1562" t="s">
        <v>76</v>
      </c>
      <c r="N1562" t="s">
        <v>215</v>
      </c>
      <c r="O1562" s="57">
        <v>46304.316817129627</v>
      </c>
      <c r="P1562" s="57">
        <v>46305.749027777776</v>
      </c>
      <c r="Q1562">
        <v>69406949</v>
      </c>
      <c r="S1562">
        <v>142212128353</v>
      </c>
      <c r="T1562" t="s">
        <v>4231</v>
      </c>
      <c r="U1562" t="s">
        <v>5568</v>
      </c>
      <c r="V1562" t="s">
        <v>5569</v>
      </c>
      <c r="Z1562">
        <v>109.130868786165</v>
      </c>
      <c r="AA1562">
        <v>-6.8671267596269603</v>
      </c>
      <c r="AB1562" t="s">
        <v>5570</v>
      </c>
      <c r="AC1562" t="s">
        <v>225</v>
      </c>
      <c r="AL1562" t="s">
        <v>217</v>
      </c>
      <c r="AM1562" t="s">
        <v>5571</v>
      </c>
      <c r="AN1562" t="s">
        <v>6</v>
      </c>
      <c r="AO1562" s="57">
        <v>46275.320092592592</v>
      </c>
      <c r="AP1562" s="57">
        <v>46305.625</v>
      </c>
      <c r="AR1562" t="s">
        <v>218</v>
      </c>
      <c r="AS1562" t="s">
        <v>219</v>
      </c>
      <c r="AT1562" t="s">
        <v>230</v>
      </c>
      <c r="AU1562">
        <v>20261010</v>
      </c>
      <c r="AV1562" t="s">
        <v>221</v>
      </c>
      <c r="AW1562" t="s">
        <v>541</v>
      </c>
      <c r="AX1562" t="s">
        <v>222</v>
      </c>
      <c r="BA1562" s="57">
        <v>46305.625</v>
      </c>
      <c r="BB1562" t="s">
        <v>5571</v>
      </c>
      <c r="BC1562">
        <v>2026</v>
      </c>
      <c r="BD1562">
        <v>10</v>
      </c>
      <c r="BE1562">
        <v>10</v>
      </c>
      <c r="BF1562" s="6">
        <f t="shared" si="72"/>
        <v>46305</v>
      </c>
      <c r="BG1562">
        <f t="shared" si="73"/>
        <v>-0.625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1002632336</v>
      </c>
      <c r="C1563">
        <v>3</v>
      </c>
      <c r="D1563" t="s">
        <v>49</v>
      </c>
      <c r="E1563">
        <v>4</v>
      </c>
      <c r="F1563" t="s">
        <v>249</v>
      </c>
      <c r="G1563" t="s">
        <v>870</v>
      </c>
      <c r="H1563" t="s">
        <v>2257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46307.430960648147</v>
      </c>
      <c r="P1563" s="57">
        <v>46308.543437499997</v>
      </c>
      <c r="Q1563">
        <v>69408401</v>
      </c>
      <c r="S1563">
        <v>142212128394</v>
      </c>
      <c r="T1563" t="s">
        <v>6372</v>
      </c>
      <c r="U1563" t="s">
        <v>6373</v>
      </c>
      <c r="V1563" t="s">
        <v>6374</v>
      </c>
      <c r="Z1563">
        <v>109.1586436</v>
      </c>
      <c r="AA1563">
        <v>-6.8599784000000001</v>
      </c>
      <c r="AB1563" t="s">
        <v>6375</v>
      </c>
      <c r="AC1563" t="s">
        <v>235</v>
      </c>
      <c r="AL1563" t="s">
        <v>217</v>
      </c>
      <c r="AM1563" t="s">
        <v>6376</v>
      </c>
      <c r="AN1563" t="s">
        <v>6</v>
      </c>
      <c r="AO1563" s="57">
        <v>46366.434120370373</v>
      </c>
      <c r="AP1563" s="57">
        <v>46308.333333333336</v>
      </c>
      <c r="AR1563" t="s">
        <v>218</v>
      </c>
      <c r="AS1563" t="s">
        <v>219</v>
      </c>
      <c r="AT1563" t="s">
        <v>230</v>
      </c>
      <c r="AU1563">
        <v>20261013</v>
      </c>
      <c r="AV1563" t="s">
        <v>221</v>
      </c>
      <c r="AW1563" t="s">
        <v>880</v>
      </c>
      <c r="AX1563" t="s">
        <v>222</v>
      </c>
      <c r="BA1563" s="57">
        <v>46308.333333333336</v>
      </c>
      <c r="BB1563" t="s">
        <v>6376</v>
      </c>
      <c r="BC1563">
        <v>2026</v>
      </c>
      <c r="BD1563">
        <v>10</v>
      </c>
      <c r="BE1563">
        <v>13</v>
      </c>
      <c r="BF1563" s="6">
        <f t="shared" si="72"/>
        <v>46308</v>
      </c>
      <c r="BG1563">
        <f t="shared" si="73"/>
        <v>-0.33333333333575865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1002632646</v>
      </c>
      <c r="C1564">
        <v>3</v>
      </c>
      <c r="D1564" t="s">
        <v>49</v>
      </c>
      <c r="E1564">
        <v>4</v>
      </c>
      <c r="F1564" t="s">
        <v>249</v>
      </c>
      <c r="G1564" t="s">
        <v>870</v>
      </c>
      <c r="H1564" t="s">
        <v>2257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46307.484432870369</v>
      </c>
      <c r="P1564" s="57">
        <v>46308.525405092594</v>
      </c>
      <c r="Q1564">
        <v>69408546</v>
      </c>
      <c r="S1564">
        <v>142212128397</v>
      </c>
      <c r="T1564" t="s">
        <v>6377</v>
      </c>
      <c r="U1564" t="s">
        <v>6378</v>
      </c>
      <c r="V1564" t="s">
        <v>6379</v>
      </c>
      <c r="Z1564">
        <v>109.1325787</v>
      </c>
      <c r="AA1564">
        <v>-6.8770555</v>
      </c>
      <c r="AB1564" t="s">
        <v>6380</v>
      </c>
      <c r="AC1564" t="s">
        <v>235</v>
      </c>
      <c r="AL1564" t="s">
        <v>217</v>
      </c>
      <c r="AM1564" t="s">
        <v>6381</v>
      </c>
      <c r="AN1564" t="s">
        <v>6</v>
      </c>
      <c r="AO1564" s="57">
        <v>46366.486458333333</v>
      </c>
      <c r="AP1564" s="57">
        <v>46308.333333333336</v>
      </c>
      <c r="AR1564" t="s">
        <v>218</v>
      </c>
      <c r="AS1564" t="s">
        <v>219</v>
      </c>
      <c r="AT1564" t="s">
        <v>230</v>
      </c>
      <c r="AU1564">
        <v>20261013</v>
      </c>
      <c r="AV1564" t="s">
        <v>221</v>
      </c>
      <c r="AW1564" t="s">
        <v>877</v>
      </c>
      <c r="AX1564" t="s">
        <v>222</v>
      </c>
      <c r="BA1564" s="57">
        <v>46308.333333333336</v>
      </c>
      <c r="BB1564" t="s">
        <v>6381</v>
      </c>
      <c r="BC1564">
        <v>2026</v>
      </c>
      <c r="BD1564">
        <v>10</v>
      </c>
      <c r="BE1564">
        <v>13</v>
      </c>
      <c r="BF1564" s="6">
        <f t="shared" si="72"/>
        <v>46308</v>
      </c>
      <c r="BG1564">
        <f t="shared" si="73"/>
        <v>-0.33333333333575865</v>
      </c>
      <c r="BH1564" t="str">
        <f t="shared" si="74"/>
        <v>COMPLY</v>
      </c>
      <c r="BI1564" t="e">
        <f>VLOOKUP(H1564,Sheet2!$A$1:$B$270,2,FALSE)</f>
        <v>#N/A</v>
      </c>
    </row>
    <row r="1565" spans="1:61">
      <c r="A1565">
        <v>1564</v>
      </c>
      <c r="B1565">
        <v>1002634259</v>
      </c>
      <c r="C1565">
        <v>3</v>
      </c>
      <c r="D1565" t="s">
        <v>49</v>
      </c>
      <c r="E1565">
        <v>4</v>
      </c>
      <c r="F1565" t="s">
        <v>249</v>
      </c>
      <c r="G1565" t="s">
        <v>870</v>
      </c>
      <c r="H1565" t="s">
        <v>2257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46308.408101851855</v>
      </c>
      <c r="P1565" s="57">
        <v>46309.486585648148</v>
      </c>
      <c r="Q1565">
        <v>69409131</v>
      </c>
      <c r="S1565">
        <v>142212128408</v>
      </c>
      <c r="T1565" t="s">
        <v>6382</v>
      </c>
      <c r="U1565" t="s">
        <v>6383</v>
      </c>
      <c r="V1565" t="s">
        <v>6384</v>
      </c>
      <c r="Z1565">
        <v>109.1396501</v>
      </c>
      <c r="AA1565">
        <v>-6.8725657</v>
      </c>
      <c r="AB1565" t="s">
        <v>6385</v>
      </c>
      <c r="AC1565" t="s">
        <v>235</v>
      </c>
      <c r="AL1565" t="s">
        <v>217</v>
      </c>
      <c r="AM1565" t="s">
        <v>6386</v>
      </c>
      <c r="AN1565" t="s">
        <v>6</v>
      </c>
      <c r="AO1565" t="s">
        <v>5829</v>
      </c>
      <c r="AP1565" s="57">
        <v>46309.333333333336</v>
      </c>
      <c r="AR1565" t="s">
        <v>218</v>
      </c>
      <c r="AS1565" t="s">
        <v>219</v>
      </c>
      <c r="AT1565" t="s">
        <v>220</v>
      </c>
      <c r="AU1565">
        <v>20261014</v>
      </c>
      <c r="AV1565" t="s">
        <v>221</v>
      </c>
      <c r="AW1565" t="s">
        <v>1670</v>
      </c>
      <c r="AX1565" t="s">
        <v>222</v>
      </c>
      <c r="BA1565" s="57">
        <v>46309.333333333336</v>
      </c>
      <c r="BB1565" t="s">
        <v>6386</v>
      </c>
      <c r="BC1565">
        <v>2026</v>
      </c>
      <c r="BD1565">
        <v>10</v>
      </c>
      <c r="BE1565">
        <v>14</v>
      </c>
      <c r="BF1565" s="6">
        <f t="shared" si="72"/>
        <v>46309</v>
      </c>
      <c r="BG1565">
        <f t="shared" si="73"/>
        <v>-0.33333333333575865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1002636148</v>
      </c>
      <c r="C1566">
        <v>3</v>
      </c>
      <c r="D1566" t="s">
        <v>49</v>
      </c>
      <c r="E1566">
        <v>4</v>
      </c>
      <c r="F1566" t="s">
        <v>249</v>
      </c>
      <c r="G1566" t="s">
        <v>870</v>
      </c>
      <c r="H1566" t="s">
        <v>2257</v>
      </c>
      <c r="I1566" t="s">
        <v>212</v>
      </c>
      <c r="J1566" t="s">
        <v>213</v>
      </c>
      <c r="K1566" t="s">
        <v>149</v>
      </c>
      <c r="M1566" t="s">
        <v>76</v>
      </c>
      <c r="N1566" t="s">
        <v>215</v>
      </c>
      <c r="O1566" s="57">
        <v>46309.397789351853</v>
      </c>
      <c r="P1566" s="57">
        <v>46314.561273148145</v>
      </c>
      <c r="Q1566">
        <v>69409825</v>
      </c>
      <c r="S1566">
        <v>142212130053</v>
      </c>
      <c r="T1566" t="s">
        <v>7206</v>
      </c>
      <c r="U1566" t="s">
        <v>9062</v>
      </c>
      <c r="V1566" t="s">
        <v>7843</v>
      </c>
      <c r="Z1566">
        <v>109.1427503</v>
      </c>
      <c r="AA1566">
        <v>-6.8673133999999996</v>
      </c>
      <c r="AB1566" t="s">
        <v>6389</v>
      </c>
      <c r="AC1566" t="s">
        <v>225</v>
      </c>
      <c r="AL1566" t="s">
        <v>217</v>
      </c>
      <c r="AM1566" t="s">
        <v>7844</v>
      </c>
      <c r="AN1566" t="s">
        <v>6</v>
      </c>
      <c r="AO1566" t="s">
        <v>6876</v>
      </c>
      <c r="AP1566" s="57">
        <v>46314.458333333336</v>
      </c>
      <c r="AR1566" t="s">
        <v>218</v>
      </c>
      <c r="AS1566" t="s">
        <v>219</v>
      </c>
      <c r="AT1566" t="s">
        <v>230</v>
      </c>
      <c r="AU1566">
        <v>20261019</v>
      </c>
      <c r="AV1566" t="s">
        <v>221</v>
      </c>
      <c r="AW1566" t="s">
        <v>540</v>
      </c>
      <c r="AX1566" t="s">
        <v>222</v>
      </c>
      <c r="BA1566" s="57">
        <v>46314.458333333336</v>
      </c>
      <c r="BB1566" t="s">
        <v>7844</v>
      </c>
      <c r="BC1566">
        <v>2026</v>
      </c>
      <c r="BD1566">
        <v>10</v>
      </c>
      <c r="BE1566">
        <v>19</v>
      </c>
      <c r="BF1566" s="6">
        <f t="shared" si="72"/>
        <v>46314</v>
      </c>
      <c r="BG1566">
        <f t="shared" si="73"/>
        <v>-0.45833333333575865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1002639476</v>
      </c>
      <c r="C1567">
        <v>3</v>
      </c>
      <c r="D1567" t="s">
        <v>49</v>
      </c>
      <c r="E1567">
        <v>4</v>
      </c>
      <c r="F1567" t="s">
        <v>249</v>
      </c>
      <c r="G1567" t="s">
        <v>870</v>
      </c>
      <c r="H1567" t="s">
        <v>2257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46311.385115740741</v>
      </c>
      <c r="P1567" s="57">
        <v>46312.840960648151</v>
      </c>
      <c r="Q1567">
        <v>69411151</v>
      </c>
      <c r="S1567">
        <v>142212130014</v>
      </c>
      <c r="T1567" t="s">
        <v>9063</v>
      </c>
      <c r="U1567" t="s">
        <v>9064</v>
      </c>
      <c r="V1567" t="s">
        <v>9065</v>
      </c>
      <c r="Z1567">
        <v>109.22101000000001</v>
      </c>
      <c r="AA1567">
        <v>-6.8830179999999999</v>
      </c>
      <c r="AB1567" t="s">
        <v>9066</v>
      </c>
      <c r="AC1567" t="s">
        <v>235</v>
      </c>
      <c r="AL1567" t="s">
        <v>217</v>
      </c>
      <c r="AM1567" t="s">
        <v>8089</v>
      </c>
      <c r="AN1567" t="s">
        <v>6</v>
      </c>
      <c r="AO1567" t="s">
        <v>8414</v>
      </c>
      <c r="AP1567" s="57">
        <v>46312.333333333336</v>
      </c>
      <c r="AR1567" t="s">
        <v>218</v>
      </c>
      <c r="AS1567" t="s">
        <v>219</v>
      </c>
      <c r="AT1567" t="s">
        <v>230</v>
      </c>
      <c r="AU1567">
        <v>20261017</v>
      </c>
      <c r="AV1567" t="s">
        <v>221</v>
      </c>
      <c r="AW1567" t="s">
        <v>877</v>
      </c>
      <c r="AX1567" t="s">
        <v>222</v>
      </c>
      <c r="BA1567" s="57">
        <v>46312.333333333336</v>
      </c>
      <c r="BB1567" t="s">
        <v>8089</v>
      </c>
      <c r="BC1567">
        <v>2026</v>
      </c>
      <c r="BD1567">
        <v>10</v>
      </c>
      <c r="BE1567">
        <v>17</v>
      </c>
      <c r="BF1567" s="6">
        <f t="shared" si="72"/>
        <v>46312</v>
      </c>
      <c r="BG1567">
        <f t="shared" si="73"/>
        <v>-0.33333333333575865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1002646335</v>
      </c>
      <c r="C1568">
        <v>3</v>
      </c>
      <c r="D1568" t="s">
        <v>49</v>
      </c>
      <c r="E1568">
        <v>4</v>
      </c>
      <c r="F1568" t="s">
        <v>249</v>
      </c>
      <c r="G1568" t="s">
        <v>870</v>
      </c>
      <c r="H1568" t="s">
        <v>2257</v>
      </c>
      <c r="I1568" t="s">
        <v>212</v>
      </c>
      <c r="J1568" t="s">
        <v>213</v>
      </c>
      <c r="K1568" t="s">
        <v>149</v>
      </c>
      <c r="L1568" t="s">
        <v>214</v>
      </c>
      <c r="M1568" t="s">
        <v>238</v>
      </c>
      <c r="N1568" t="s">
        <v>215</v>
      </c>
      <c r="O1568" s="57">
        <v>46315.761620370373</v>
      </c>
      <c r="P1568" s="57">
        <v>46315.762569444443</v>
      </c>
      <c r="Q1568">
        <v>69414074</v>
      </c>
      <c r="S1568">
        <v>142212130068</v>
      </c>
      <c r="T1568" t="s">
        <v>10574</v>
      </c>
      <c r="U1568" t="s">
        <v>10575</v>
      </c>
      <c r="V1568" t="s">
        <v>10576</v>
      </c>
      <c r="Z1568">
        <v>109.288337</v>
      </c>
      <c r="AA1568">
        <v>-6.8749760000000002</v>
      </c>
      <c r="AB1568" t="s">
        <v>10577</v>
      </c>
      <c r="AC1568" t="s">
        <v>235</v>
      </c>
      <c r="AL1568" t="s">
        <v>217</v>
      </c>
      <c r="AM1568" t="s">
        <v>10578</v>
      </c>
      <c r="AN1568" t="s">
        <v>6</v>
      </c>
      <c r="AO1568" t="s">
        <v>10579</v>
      </c>
      <c r="AP1568" s="57">
        <v>46316.625</v>
      </c>
      <c r="AR1568" t="s">
        <v>239</v>
      </c>
      <c r="AS1568" t="s">
        <v>219</v>
      </c>
      <c r="AT1568" t="s">
        <v>230</v>
      </c>
      <c r="AV1568" t="s">
        <v>238</v>
      </c>
      <c r="AW1568" t="s">
        <v>878</v>
      </c>
      <c r="AX1568" t="s">
        <v>222</v>
      </c>
      <c r="BA1568" s="57">
        <v>46316.625</v>
      </c>
      <c r="BB1568" t="s">
        <v>10578</v>
      </c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:61">
      <c r="A1569">
        <v>1568</v>
      </c>
      <c r="B1569">
        <v>1002629774</v>
      </c>
      <c r="C1569">
        <v>3</v>
      </c>
      <c r="D1569" t="s">
        <v>49</v>
      </c>
      <c r="E1569">
        <v>4</v>
      </c>
      <c r="F1569" t="s">
        <v>249</v>
      </c>
      <c r="G1569" t="s">
        <v>870</v>
      </c>
      <c r="H1569" t="s">
        <v>2257</v>
      </c>
      <c r="I1569" t="s">
        <v>212</v>
      </c>
      <c r="J1569" t="s">
        <v>213</v>
      </c>
      <c r="K1569" t="s">
        <v>149</v>
      </c>
      <c r="L1569" t="s">
        <v>214</v>
      </c>
      <c r="M1569" t="s">
        <v>1625</v>
      </c>
      <c r="N1569" t="s">
        <v>215</v>
      </c>
      <c r="O1569" s="57">
        <v>46304.580752314818</v>
      </c>
      <c r="P1569" s="57">
        <v>46315.727870370371</v>
      </c>
      <c r="Q1569">
        <v>69406144</v>
      </c>
      <c r="T1569" t="s">
        <v>4235</v>
      </c>
      <c r="V1569" t="s">
        <v>4237</v>
      </c>
      <c r="Z1569">
        <v>109.111232</v>
      </c>
      <c r="AA1569">
        <v>-6.8514999999999997</v>
      </c>
      <c r="AB1569" t="s">
        <v>4238</v>
      </c>
      <c r="AC1569" t="s">
        <v>216</v>
      </c>
      <c r="AL1569" t="s">
        <v>217</v>
      </c>
      <c r="AM1569" t="s">
        <v>4239</v>
      </c>
      <c r="AN1569" t="s">
        <v>6</v>
      </c>
      <c r="AO1569" s="57">
        <v>46275.590590277781</v>
      </c>
      <c r="AP1569" s="57">
        <v>46303</v>
      </c>
      <c r="AR1569" t="s">
        <v>1630</v>
      </c>
      <c r="AS1569" t="s">
        <v>219</v>
      </c>
      <c r="AT1569" t="s">
        <v>230</v>
      </c>
      <c r="AV1569" t="s">
        <v>4115</v>
      </c>
      <c r="AW1569" t="s">
        <v>877</v>
      </c>
      <c r="AX1569" t="s">
        <v>222</v>
      </c>
      <c r="BA1569" s="57">
        <v>46303.625</v>
      </c>
      <c r="BB1569" t="s">
        <v>4239</v>
      </c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:61">
      <c r="A1570">
        <v>1569</v>
      </c>
      <c r="B1570">
        <v>1002633302</v>
      </c>
      <c r="C1570">
        <v>3</v>
      </c>
      <c r="D1570" t="s">
        <v>49</v>
      </c>
      <c r="E1570">
        <v>4</v>
      </c>
      <c r="F1570" t="s">
        <v>249</v>
      </c>
      <c r="G1570" t="s">
        <v>870</v>
      </c>
      <c r="H1570" t="s">
        <v>2257</v>
      </c>
      <c r="I1570" t="s">
        <v>212</v>
      </c>
      <c r="J1570" t="s">
        <v>213</v>
      </c>
      <c r="K1570" t="s">
        <v>149</v>
      </c>
      <c r="M1570" t="s">
        <v>1625</v>
      </c>
      <c r="N1570" t="s">
        <v>215</v>
      </c>
      <c r="O1570" s="57">
        <v>46307.628842592596</v>
      </c>
      <c r="P1570" s="57">
        <v>46307.758761574078</v>
      </c>
      <c r="Q1570">
        <v>69408791</v>
      </c>
      <c r="S1570">
        <v>142212128404</v>
      </c>
      <c r="T1570" t="s">
        <v>6387</v>
      </c>
      <c r="U1570" t="s">
        <v>6388</v>
      </c>
      <c r="Z1570">
        <v>109.14237850000001</v>
      </c>
      <c r="AA1570">
        <v>-6.8674755999999997</v>
      </c>
      <c r="AB1570" t="s">
        <v>6389</v>
      </c>
      <c r="AC1570" t="s">
        <v>225</v>
      </c>
      <c r="AO1570" s="57">
        <v>46366.642951388887</v>
      </c>
      <c r="AR1570" t="s">
        <v>1630</v>
      </c>
      <c r="AS1570" t="s">
        <v>219</v>
      </c>
      <c r="AT1570" t="s">
        <v>230</v>
      </c>
      <c r="AV1570" t="s">
        <v>4363</v>
      </c>
      <c r="AW1570" t="s">
        <v>1748</v>
      </c>
      <c r="AX1570" t="s">
        <v>222</v>
      </c>
      <c r="AZ1570" t="s">
        <v>4363</v>
      </c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:61">
      <c r="A1571">
        <v>1570</v>
      </c>
      <c r="B1571">
        <v>1002625905</v>
      </c>
      <c r="C1571">
        <v>3</v>
      </c>
      <c r="D1571" t="s">
        <v>49</v>
      </c>
      <c r="E1571">
        <v>4</v>
      </c>
      <c r="F1571" t="s">
        <v>249</v>
      </c>
      <c r="G1571" t="s">
        <v>870</v>
      </c>
      <c r="H1571" t="s">
        <v>2257</v>
      </c>
      <c r="I1571" t="s">
        <v>212</v>
      </c>
      <c r="J1571" t="s">
        <v>213</v>
      </c>
      <c r="K1571" t="s">
        <v>149</v>
      </c>
      <c r="L1571" t="s">
        <v>214</v>
      </c>
      <c r="M1571" t="s">
        <v>1918</v>
      </c>
      <c r="N1571" t="s">
        <v>215</v>
      </c>
      <c r="O1571" s="57">
        <v>46302.497002314813</v>
      </c>
      <c r="P1571" s="57">
        <v>46304.588263888887</v>
      </c>
      <c r="Q1571">
        <v>69405734</v>
      </c>
      <c r="S1571">
        <v>142212128320</v>
      </c>
      <c r="T1571" t="s">
        <v>4231</v>
      </c>
      <c r="U1571" t="s">
        <v>4232</v>
      </c>
      <c r="V1571" t="s">
        <v>4233</v>
      </c>
      <c r="Z1571">
        <v>109.13191399999999</v>
      </c>
      <c r="AA1571">
        <v>-6.8664100000000001</v>
      </c>
      <c r="AB1571" t="s">
        <v>4234</v>
      </c>
      <c r="AC1571" t="s">
        <v>235</v>
      </c>
      <c r="AL1571" t="s">
        <v>217</v>
      </c>
      <c r="AM1571" t="s">
        <v>3919</v>
      </c>
      <c r="AN1571" t="s">
        <v>6</v>
      </c>
      <c r="AO1571" s="57">
        <v>46213.507164351853</v>
      </c>
      <c r="AP1571" s="57">
        <v>46303.333333333336</v>
      </c>
      <c r="AQ1571" t="s">
        <v>841</v>
      </c>
      <c r="AR1571" t="s">
        <v>12</v>
      </c>
      <c r="AS1571" t="s">
        <v>219</v>
      </c>
      <c r="AT1571" t="s">
        <v>230</v>
      </c>
      <c r="AV1571" t="s">
        <v>1626</v>
      </c>
      <c r="AW1571" t="s">
        <v>923</v>
      </c>
      <c r="AX1571" t="s">
        <v>222</v>
      </c>
      <c r="BA1571" s="57">
        <v>46303.333333333336</v>
      </c>
      <c r="BB1571" t="s">
        <v>3919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:61">
      <c r="A1572">
        <v>1571</v>
      </c>
      <c r="B1572">
        <v>1002626915</v>
      </c>
      <c r="C1572">
        <v>3</v>
      </c>
      <c r="D1572" t="s">
        <v>49</v>
      </c>
      <c r="E1572">
        <v>4</v>
      </c>
      <c r="F1572" t="s">
        <v>249</v>
      </c>
      <c r="G1572" t="s">
        <v>870</v>
      </c>
      <c r="H1572" t="s">
        <v>2257</v>
      </c>
      <c r="I1572" t="s">
        <v>212</v>
      </c>
      <c r="J1572" t="s">
        <v>213</v>
      </c>
      <c r="K1572" t="s">
        <v>149</v>
      </c>
      <c r="L1572" t="s">
        <v>214</v>
      </c>
      <c r="M1572" t="s">
        <v>1918</v>
      </c>
      <c r="N1572" t="s">
        <v>215</v>
      </c>
      <c r="O1572" s="57">
        <v>46302.763657407406</v>
      </c>
      <c r="P1572" s="57">
        <v>46304.581388888888</v>
      </c>
      <c r="Q1572">
        <v>69406144</v>
      </c>
      <c r="S1572">
        <v>142212128328</v>
      </c>
      <c r="T1572" t="s">
        <v>4235</v>
      </c>
      <c r="U1572" t="s">
        <v>4236</v>
      </c>
      <c r="V1572" t="s">
        <v>4237</v>
      </c>
      <c r="Z1572">
        <v>109.110519960522</v>
      </c>
      <c r="AA1572">
        <v>-6.8511951410548999</v>
      </c>
      <c r="AB1572" t="s">
        <v>4238</v>
      </c>
      <c r="AC1572" t="s">
        <v>216</v>
      </c>
      <c r="AL1572" t="s">
        <v>217</v>
      </c>
      <c r="AM1572" t="s">
        <v>4239</v>
      </c>
      <c r="AN1572" t="s">
        <v>6</v>
      </c>
      <c r="AO1572" s="57">
        <v>46213.767291666663</v>
      </c>
      <c r="AP1572" s="57">
        <v>46303.625</v>
      </c>
      <c r="AQ1572" t="s">
        <v>838</v>
      </c>
      <c r="AR1572" t="s">
        <v>12</v>
      </c>
      <c r="AS1572" t="s">
        <v>219</v>
      </c>
      <c r="AT1572" t="s">
        <v>230</v>
      </c>
      <c r="AV1572" t="s">
        <v>1626</v>
      </c>
      <c r="AW1572" t="s">
        <v>877</v>
      </c>
      <c r="AX1572" t="s">
        <v>222</v>
      </c>
      <c r="BA1572" s="57">
        <v>46303.625</v>
      </c>
      <c r="BB1572" t="s">
        <v>4239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:61">
      <c r="A1573">
        <v>1572</v>
      </c>
      <c r="B1573">
        <v>1002635067</v>
      </c>
      <c r="C1573">
        <v>3</v>
      </c>
      <c r="D1573" t="s">
        <v>49</v>
      </c>
      <c r="E1573">
        <v>4</v>
      </c>
      <c r="F1573" t="s">
        <v>249</v>
      </c>
      <c r="G1573" t="s">
        <v>252</v>
      </c>
      <c r="H1573" t="s">
        <v>6390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46308.572685185187</v>
      </c>
      <c r="P1573" s="57">
        <v>46309.518877314818</v>
      </c>
      <c r="Q1573">
        <v>69409425</v>
      </c>
      <c r="S1573">
        <v>146282105783</v>
      </c>
      <c r="T1573" t="s">
        <v>6391</v>
      </c>
      <c r="U1573" t="s">
        <v>6392</v>
      </c>
      <c r="V1573" t="s">
        <v>6393</v>
      </c>
      <c r="Z1573">
        <v>109.119255</v>
      </c>
      <c r="AA1573">
        <v>-6.9285300000000003</v>
      </c>
      <c r="AB1573" t="s">
        <v>6394</v>
      </c>
      <c r="AC1573" t="s">
        <v>235</v>
      </c>
      <c r="AL1573" t="s">
        <v>217</v>
      </c>
      <c r="AM1573" t="s">
        <v>6013</v>
      </c>
      <c r="AN1573" t="s">
        <v>6</v>
      </c>
      <c r="AO1573" t="s">
        <v>5769</v>
      </c>
      <c r="AP1573" s="57">
        <v>46309.458333333336</v>
      </c>
      <c r="AR1573" t="s">
        <v>218</v>
      </c>
      <c r="AS1573" t="s">
        <v>6395</v>
      </c>
      <c r="AT1573" t="s">
        <v>230</v>
      </c>
      <c r="AU1573">
        <v>20261014</v>
      </c>
      <c r="AV1573" t="s">
        <v>221</v>
      </c>
      <c r="AW1573" t="s">
        <v>880</v>
      </c>
      <c r="AX1573" t="s">
        <v>222</v>
      </c>
      <c r="BA1573" s="57">
        <v>46309.458333333336</v>
      </c>
      <c r="BB1573" t="s">
        <v>6013</v>
      </c>
      <c r="BC1573">
        <v>2026</v>
      </c>
      <c r="BD1573">
        <v>10</v>
      </c>
      <c r="BE1573">
        <v>14</v>
      </c>
      <c r="BF1573" s="6">
        <f t="shared" si="72"/>
        <v>46309</v>
      </c>
      <c r="BG1573">
        <f t="shared" si="73"/>
        <v>-0.45833333333575865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1002635826</v>
      </c>
      <c r="C1574">
        <v>3</v>
      </c>
      <c r="D1574" t="s">
        <v>49</v>
      </c>
      <c r="E1574">
        <v>4</v>
      </c>
      <c r="F1574" t="s">
        <v>249</v>
      </c>
      <c r="G1574" t="s">
        <v>252</v>
      </c>
      <c r="H1574" t="s">
        <v>6390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46308.763645833336</v>
      </c>
      <c r="P1574" s="57">
        <v>46309.571180555555</v>
      </c>
      <c r="Q1574">
        <v>69409720</v>
      </c>
      <c r="S1574">
        <v>146282105782</v>
      </c>
      <c r="T1574" t="s">
        <v>6773</v>
      </c>
      <c r="U1574" t="s">
        <v>6774</v>
      </c>
      <c r="V1574" t="s">
        <v>6775</v>
      </c>
      <c r="Z1574">
        <v>109.142664</v>
      </c>
      <c r="AA1574">
        <v>-6.9336770000000003</v>
      </c>
      <c r="AB1574" t="s">
        <v>6776</v>
      </c>
      <c r="AC1574" t="s">
        <v>235</v>
      </c>
      <c r="AL1574" t="s">
        <v>217</v>
      </c>
      <c r="AM1574" t="s">
        <v>6777</v>
      </c>
      <c r="AN1574" t="s">
        <v>6</v>
      </c>
      <c r="AO1574" t="s">
        <v>6778</v>
      </c>
      <c r="AP1574" s="57">
        <v>46309.625</v>
      </c>
      <c r="AR1574" t="s">
        <v>218</v>
      </c>
      <c r="AS1574" t="s">
        <v>6395</v>
      </c>
      <c r="AT1574" t="s">
        <v>230</v>
      </c>
      <c r="AU1574">
        <v>20261014</v>
      </c>
      <c r="AV1574" t="s">
        <v>221</v>
      </c>
      <c r="AW1574" t="s">
        <v>880</v>
      </c>
      <c r="AX1574" t="s">
        <v>222</v>
      </c>
      <c r="BA1574" s="57">
        <v>46309.625</v>
      </c>
      <c r="BB1574" t="s">
        <v>6777</v>
      </c>
      <c r="BC1574">
        <v>2026</v>
      </c>
      <c r="BD1574">
        <v>10</v>
      </c>
      <c r="BE1574">
        <v>14</v>
      </c>
      <c r="BF1574" s="6">
        <f t="shared" si="72"/>
        <v>46309</v>
      </c>
      <c r="BG1574">
        <f t="shared" si="73"/>
        <v>-0.625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1002636280</v>
      </c>
      <c r="C1575">
        <v>3</v>
      </c>
      <c r="D1575" t="s">
        <v>49</v>
      </c>
      <c r="E1575">
        <v>4</v>
      </c>
      <c r="F1575" t="s">
        <v>249</v>
      </c>
      <c r="G1575" t="s">
        <v>252</v>
      </c>
      <c r="H1575" t="s">
        <v>6390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46309.426851851851</v>
      </c>
      <c r="P1575" s="57">
        <v>46310.524108796293</v>
      </c>
      <c r="Q1575">
        <v>69409903</v>
      </c>
      <c r="S1575">
        <v>146282105784</v>
      </c>
      <c r="T1575" t="s">
        <v>7207</v>
      </c>
      <c r="U1575" t="s">
        <v>7208</v>
      </c>
      <c r="V1575" t="s">
        <v>7209</v>
      </c>
      <c r="Z1575">
        <v>109.1036276</v>
      </c>
      <c r="AA1575">
        <v>-6.9255718999999996</v>
      </c>
      <c r="AB1575" t="s">
        <v>7210</v>
      </c>
      <c r="AC1575" t="s">
        <v>235</v>
      </c>
      <c r="AL1575" t="s">
        <v>217</v>
      </c>
      <c r="AM1575" t="s">
        <v>7211</v>
      </c>
      <c r="AN1575" t="s">
        <v>6</v>
      </c>
      <c r="AO1575" t="s">
        <v>6944</v>
      </c>
      <c r="AP1575" s="57">
        <v>46310.333333333336</v>
      </c>
      <c r="AR1575" t="s">
        <v>218</v>
      </c>
      <c r="AS1575" t="s">
        <v>6395</v>
      </c>
      <c r="AT1575" t="s">
        <v>230</v>
      </c>
      <c r="AU1575">
        <v>20261015</v>
      </c>
      <c r="AV1575" t="s">
        <v>221</v>
      </c>
      <c r="AW1575" t="s">
        <v>877</v>
      </c>
      <c r="AX1575" t="s">
        <v>222</v>
      </c>
      <c r="BA1575" s="57">
        <v>46310.333333333336</v>
      </c>
      <c r="BB1575" t="s">
        <v>7211</v>
      </c>
      <c r="BC1575">
        <v>2026</v>
      </c>
      <c r="BD1575">
        <v>10</v>
      </c>
      <c r="BE1575">
        <v>15</v>
      </c>
      <c r="BF1575" s="6">
        <f t="shared" si="72"/>
        <v>46310</v>
      </c>
      <c r="BG1575">
        <f t="shared" si="73"/>
        <v>-0.33333333333575865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1002641177</v>
      </c>
      <c r="C1576">
        <v>3</v>
      </c>
      <c r="D1576" t="s">
        <v>49</v>
      </c>
      <c r="E1576">
        <v>4</v>
      </c>
      <c r="F1576" t="s">
        <v>249</v>
      </c>
      <c r="G1576" t="s">
        <v>252</v>
      </c>
      <c r="H1576" t="s">
        <v>6390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46312.418622685182</v>
      </c>
      <c r="P1576" s="57">
        <v>46313.816400462965</v>
      </c>
      <c r="Q1576">
        <v>69411944</v>
      </c>
      <c r="S1576">
        <v>146282105790</v>
      </c>
      <c r="T1576" t="s">
        <v>9067</v>
      </c>
      <c r="U1576" t="s">
        <v>9068</v>
      </c>
      <c r="V1576" t="s">
        <v>9069</v>
      </c>
      <c r="Z1576">
        <v>109.1369991</v>
      </c>
      <c r="AA1576">
        <v>-6.9176529000000002</v>
      </c>
      <c r="AB1576" t="s">
        <v>9070</v>
      </c>
      <c r="AC1576" t="s">
        <v>235</v>
      </c>
      <c r="AL1576" t="s">
        <v>217</v>
      </c>
      <c r="AM1576" t="s">
        <v>8489</v>
      </c>
      <c r="AN1576" t="s">
        <v>6</v>
      </c>
      <c r="AO1576" t="s">
        <v>8293</v>
      </c>
      <c r="AP1576" s="57">
        <v>46313.333333333336</v>
      </c>
      <c r="AR1576" t="s">
        <v>218</v>
      </c>
      <c r="AS1576" t="s">
        <v>6395</v>
      </c>
      <c r="AT1576" t="s">
        <v>230</v>
      </c>
      <c r="AU1576">
        <v>20261018</v>
      </c>
      <c r="AV1576" t="s">
        <v>221</v>
      </c>
      <c r="AW1576" t="s">
        <v>882</v>
      </c>
      <c r="AX1576" t="s">
        <v>222</v>
      </c>
      <c r="BA1576" s="57">
        <v>46313.333333333336</v>
      </c>
      <c r="BB1576" t="s">
        <v>8489</v>
      </c>
      <c r="BC1576">
        <v>2026</v>
      </c>
      <c r="BD1576">
        <v>10</v>
      </c>
      <c r="BE1576">
        <v>18</v>
      </c>
      <c r="BF1576" s="6">
        <f t="shared" si="72"/>
        <v>46313</v>
      </c>
      <c r="BG1576">
        <f t="shared" si="73"/>
        <v>-0.33333333333575865</v>
      </c>
      <c r="BH1576" t="str">
        <f t="shared" si="74"/>
        <v>COMPLY</v>
      </c>
      <c r="BI1576" t="e">
        <f>VLOOKUP(H1576,Sheet2!$A$1:$B$270,2,FALSE)</f>
        <v>#N/A</v>
      </c>
    </row>
    <row r="1577" spans="1:61">
      <c r="A1577">
        <v>1576</v>
      </c>
      <c r="B1577">
        <v>1002643208</v>
      </c>
      <c r="C1577">
        <v>3</v>
      </c>
      <c r="D1577" t="s">
        <v>49</v>
      </c>
      <c r="E1577">
        <v>4</v>
      </c>
      <c r="F1577" t="s">
        <v>249</v>
      </c>
      <c r="G1577" t="s">
        <v>252</v>
      </c>
      <c r="H1577" t="s">
        <v>6390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46314.566435185188</v>
      </c>
      <c r="P1577" s="57">
        <v>46315.595833333333</v>
      </c>
      <c r="Q1577">
        <v>69412949</v>
      </c>
      <c r="S1577">
        <v>146282105795</v>
      </c>
      <c r="T1577" t="s">
        <v>9923</v>
      </c>
      <c r="U1577" t="s">
        <v>9924</v>
      </c>
      <c r="V1577" t="s">
        <v>9925</v>
      </c>
      <c r="Z1577">
        <v>109.10964629999999</v>
      </c>
      <c r="AA1577">
        <v>-6.9319661000000004</v>
      </c>
      <c r="AB1577" t="s">
        <v>9926</v>
      </c>
      <c r="AC1577" t="s">
        <v>235</v>
      </c>
      <c r="AL1577" t="s">
        <v>217</v>
      </c>
      <c r="AM1577" t="s">
        <v>9927</v>
      </c>
      <c r="AN1577" t="s">
        <v>6</v>
      </c>
      <c r="AO1577" t="s">
        <v>9911</v>
      </c>
      <c r="AP1577" s="57">
        <v>46315.458333333336</v>
      </c>
      <c r="AR1577" t="s">
        <v>218</v>
      </c>
      <c r="AS1577" t="s">
        <v>6395</v>
      </c>
      <c r="AT1577" t="s">
        <v>230</v>
      </c>
      <c r="AU1577">
        <v>20261020</v>
      </c>
      <c r="AV1577" t="s">
        <v>221</v>
      </c>
      <c r="AW1577" t="s">
        <v>877</v>
      </c>
      <c r="AX1577" t="s">
        <v>222</v>
      </c>
      <c r="BA1577" s="57">
        <v>46315.458333333336</v>
      </c>
      <c r="BB1577" t="s">
        <v>9927</v>
      </c>
      <c r="BC1577">
        <v>2026</v>
      </c>
      <c r="BD1577">
        <v>10</v>
      </c>
      <c r="BE1577">
        <v>20</v>
      </c>
      <c r="BF1577" s="6">
        <f t="shared" si="72"/>
        <v>46315</v>
      </c>
      <c r="BG1577">
        <f t="shared" si="73"/>
        <v>-0.45833333333575865</v>
      </c>
      <c r="BH1577" t="str">
        <f t="shared" si="74"/>
        <v>COMPLY</v>
      </c>
      <c r="BI1577" t="e">
        <f>VLOOKUP(H1577,Sheet2!$A$1:$B$270,2,FALSE)</f>
        <v>#N/A</v>
      </c>
    </row>
    <row r="1578" spans="1:61">
      <c r="A1578">
        <v>1577</v>
      </c>
      <c r="B1578">
        <v>1002618011</v>
      </c>
      <c r="C1578">
        <v>3</v>
      </c>
      <c r="D1578" t="s">
        <v>49</v>
      </c>
      <c r="E1578">
        <v>4</v>
      </c>
      <c r="F1578" t="s">
        <v>249</v>
      </c>
      <c r="G1578" t="s">
        <v>252</v>
      </c>
      <c r="H1578" t="s">
        <v>795</v>
      </c>
      <c r="I1578" t="s">
        <v>212</v>
      </c>
      <c r="J1578" t="s">
        <v>213</v>
      </c>
      <c r="K1578" t="s">
        <v>149</v>
      </c>
      <c r="L1578" t="s">
        <v>214</v>
      </c>
      <c r="M1578" t="s">
        <v>1400</v>
      </c>
      <c r="N1578" t="s">
        <v>215</v>
      </c>
      <c r="O1578" s="57">
        <v>46296.586504629631</v>
      </c>
      <c r="P1578" s="57">
        <v>46300.547129629631</v>
      </c>
      <c r="Q1578">
        <v>69402401</v>
      </c>
      <c r="S1578">
        <v>142206131448</v>
      </c>
      <c r="T1578" t="s">
        <v>1275</v>
      </c>
      <c r="U1578" t="s">
        <v>1276</v>
      </c>
      <c r="V1578" t="s">
        <v>1277</v>
      </c>
      <c r="Z1578">
        <v>109.150515</v>
      </c>
      <c r="AA1578">
        <v>-7.1563602999999896</v>
      </c>
      <c r="AB1578" t="s">
        <v>1278</v>
      </c>
      <c r="AC1578" t="s">
        <v>235</v>
      </c>
      <c r="AL1578" t="s">
        <v>217</v>
      </c>
      <c r="AM1578" t="s">
        <v>1279</v>
      </c>
      <c r="AN1578" t="s">
        <v>6</v>
      </c>
      <c r="AO1578" s="57">
        <v>46032.590474537035</v>
      </c>
      <c r="AP1578" s="57">
        <v>46297.458333333336</v>
      </c>
      <c r="AR1578" t="s">
        <v>14</v>
      </c>
      <c r="AS1578" t="s">
        <v>219</v>
      </c>
      <c r="AT1578" t="s">
        <v>230</v>
      </c>
      <c r="AV1578" t="s">
        <v>2961</v>
      </c>
      <c r="AW1578" t="s">
        <v>880</v>
      </c>
      <c r="AX1578" t="s">
        <v>222</v>
      </c>
      <c r="BA1578" s="57">
        <v>46297.458333333336</v>
      </c>
      <c r="BB1578" t="s">
        <v>1279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:61">
      <c r="A1579">
        <v>1578</v>
      </c>
      <c r="B1579">
        <v>1002619152</v>
      </c>
      <c r="C1579">
        <v>3</v>
      </c>
      <c r="D1579" t="s">
        <v>49</v>
      </c>
      <c r="E1579">
        <v>4</v>
      </c>
      <c r="F1579" t="s">
        <v>249</v>
      </c>
      <c r="G1579" t="s">
        <v>252</v>
      </c>
      <c r="H1579" t="s">
        <v>795</v>
      </c>
      <c r="I1579" t="s">
        <v>212</v>
      </c>
      <c r="J1579" t="s">
        <v>213</v>
      </c>
      <c r="K1579" t="s">
        <v>149</v>
      </c>
      <c r="L1579" t="s">
        <v>214</v>
      </c>
      <c r="M1579" t="s">
        <v>1400</v>
      </c>
      <c r="N1579" t="s">
        <v>215</v>
      </c>
      <c r="O1579" s="57">
        <v>46297.399710648147</v>
      </c>
      <c r="P1579" s="57">
        <v>46300.655081018522</v>
      </c>
      <c r="Q1579">
        <v>69402809</v>
      </c>
      <c r="S1579">
        <v>142206131450</v>
      </c>
      <c r="T1579" t="s">
        <v>2263</v>
      </c>
      <c r="U1579" t="s">
        <v>2264</v>
      </c>
      <c r="V1579" t="s">
        <v>2265</v>
      </c>
      <c r="Z1579">
        <v>109.114648886024</v>
      </c>
      <c r="AA1579">
        <v>-7.0479969286918296</v>
      </c>
      <c r="AB1579" t="s">
        <v>2266</v>
      </c>
      <c r="AC1579" t="s">
        <v>216</v>
      </c>
      <c r="AL1579" t="s">
        <v>217</v>
      </c>
      <c r="AM1579" t="s">
        <v>2267</v>
      </c>
      <c r="AN1579" t="s">
        <v>6</v>
      </c>
      <c r="AO1579" s="57">
        <v>46063.403113425928</v>
      </c>
      <c r="AP1579" s="57">
        <v>46298.333333333336</v>
      </c>
      <c r="AQ1579" t="s">
        <v>841</v>
      </c>
      <c r="AR1579" t="s">
        <v>14</v>
      </c>
      <c r="AS1579" t="s">
        <v>219</v>
      </c>
      <c r="AT1579" t="s">
        <v>230</v>
      </c>
      <c r="AV1579" t="s">
        <v>2962</v>
      </c>
      <c r="AW1579" t="s">
        <v>876</v>
      </c>
      <c r="AX1579" t="s">
        <v>222</v>
      </c>
      <c r="BA1579" s="57">
        <v>46298.333333333336</v>
      </c>
      <c r="BB1579" t="s">
        <v>2267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A1580">
        <v>1579</v>
      </c>
      <c r="B1580">
        <v>1002623785</v>
      </c>
      <c r="C1580">
        <v>3</v>
      </c>
      <c r="D1580" t="s">
        <v>49</v>
      </c>
      <c r="E1580">
        <v>4</v>
      </c>
      <c r="F1580" t="s">
        <v>249</v>
      </c>
      <c r="G1580" t="s">
        <v>252</v>
      </c>
      <c r="H1580" t="s">
        <v>795</v>
      </c>
      <c r="I1580" t="s">
        <v>212</v>
      </c>
      <c r="J1580" t="s">
        <v>213</v>
      </c>
      <c r="K1580" t="s">
        <v>149</v>
      </c>
      <c r="L1580" t="s">
        <v>214</v>
      </c>
      <c r="M1580" t="s">
        <v>1400</v>
      </c>
      <c r="N1580" t="s">
        <v>215</v>
      </c>
      <c r="O1580" s="57">
        <v>46301.430324074077</v>
      </c>
      <c r="P1580" s="57">
        <v>46303.543414351851</v>
      </c>
      <c r="Q1580">
        <v>69404805</v>
      </c>
      <c r="S1580">
        <v>142206131463</v>
      </c>
      <c r="T1580" t="s">
        <v>3570</v>
      </c>
      <c r="U1580" t="s">
        <v>3571</v>
      </c>
      <c r="V1580" t="s">
        <v>3572</v>
      </c>
      <c r="Z1580">
        <v>108.97767399999999</v>
      </c>
      <c r="AA1580">
        <v>-7.09239</v>
      </c>
      <c r="AB1580" t="s">
        <v>3573</v>
      </c>
      <c r="AC1580" t="s">
        <v>235</v>
      </c>
      <c r="AL1580" t="s">
        <v>217</v>
      </c>
      <c r="AM1580" t="s">
        <v>3204</v>
      </c>
      <c r="AN1580" t="s">
        <v>6</v>
      </c>
      <c r="AO1580" s="57">
        <v>46183.433946759258</v>
      </c>
      <c r="AP1580" s="57">
        <v>46302.333333333336</v>
      </c>
      <c r="AR1580" t="s">
        <v>14</v>
      </c>
      <c r="AS1580" t="s">
        <v>219</v>
      </c>
      <c r="AT1580" t="s">
        <v>230</v>
      </c>
      <c r="AV1580" t="s">
        <v>4701</v>
      </c>
      <c r="AW1580" t="s">
        <v>876</v>
      </c>
      <c r="AX1580" t="s">
        <v>222</v>
      </c>
      <c r="BA1580" s="57">
        <v>46302.333333333336</v>
      </c>
      <c r="BB1580" t="s">
        <v>3204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1002640611</v>
      </c>
      <c r="C1581">
        <v>3</v>
      </c>
      <c r="D1581" t="s">
        <v>49</v>
      </c>
      <c r="E1581">
        <v>4</v>
      </c>
      <c r="F1581" t="s">
        <v>249</v>
      </c>
      <c r="G1581" t="s">
        <v>252</v>
      </c>
      <c r="H1581" t="s">
        <v>795</v>
      </c>
      <c r="I1581" t="s">
        <v>212</v>
      </c>
      <c r="J1581" t="s">
        <v>213</v>
      </c>
      <c r="K1581" t="s">
        <v>149</v>
      </c>
      <c r="M1581" t="s">
        <v>1400</v>
      </c>
      <c r="N1581" t="s">
        <v>215</v>
      </c>
      <c r="O1581" s="57">
        <v>46311.665092592593</v>
      </c>
      <c r="P1581" s="57">
        <v>46312.704965277779</v>
      </c>
      <c r="Q1581">
        <v>69411681</v>
      </c>
      <c r="R1581">
        <v>2838425008</v>
      </c>
      <c r="S1581">
        <v>142206131193</v>
      </c>
      <c r="T1581" t="s">
        <v>1719</v>
      </c>
      <c r="U1581" t="s">
        <v>9075</v>
      </c>
      <c r="V1581" t="s">
        <v>9076</v>
      </c>
      <c r="Z1581">
        <v>109.13361070000001</v>
      </c>
      <c r="AA1581">
        <v>-7.1725642000000001</v>
      </c>
      <c r="AB1581" t="s">
        <v>9073</v>
      </c>
      <c r="AC1581" t="s">
        <v>225</v>
      </c>
      <c r="AL1581" t="s">
        <v>217</v>
      </c>
      <c r="AM1581" t="s">
        <v>8776</v>
      </c>
      <c r="AN1581" t="s">
        <v>6</v>
      </c>
      <c r="AO1581" t="s">
        <v>9077</v>
      </c>
      <c r="AP1581" s="57">
        <v>46312.625</v>
      </c>
      <c r="AR1581" t="s">
        <v>14</v>
      </c>
      <c r="AS1581" t="s">
        <v>219</v>
      </c>
      <c r="AT1581" t="s">
        <v>230</v>
      </c>
      <c r="AV1581" t="s">
        <v>9078</v>
      </c>
      <c r="AW1581" t="s">
        <v>7908</v>
      </c>
      <c r="AX1581" t="s">
        <v>222</v>
      </c>
      <c r="BA1581" s="57">
        <v>46312.625</v>
      </c>
      <c r="BB1581" t="s">
        <v>8776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:61">
      <c r="A1582">
        <v>1581</v>
      </c>
      <c r="B1582">
        <v>1002621459</v>
      </c>
      <c r="C1582">
        <v>3</v>
      </c>
      <c r="D1582" t="s">
        <v>49</v>
      </c>
      <c r="E1582">
        <v>4</v>
      </c>
      <c r="F1582" t="s">
        <v>249</v>
      </c>
      <c r="G1582" t="s">
        <v>252</v>
      </c>
      <c r="H1582" t="s">
        <v>795</v>
      </c>
      <c r="I1582" t="s">
        <v>212</v>
      </c>
      <c r="J1582" t="s">
        <v>213</v>
      </c>
      <c r="K1582" t="s">
        <v>149</v>
      </c>
      <c r="L1582" t="s">
        <v>214</v>
      </c>
      <c r="M1582" t="s">
        <v>76</v>
      </c>
      <c r="N1582" t="s">
        <v>215</v>
      </c>
      <c r="O1582" s="57">
        <v>46299.644837962966</v>
      </c>
      <c r="P1582" s="57">
        <v>46300.535590277781</v>
      </c>
      <c r="Q1582">
        <v>69403954</v>
      </c>
      <c r="S1582">
        <v>142206131459</v>
      </c>
      <c r="T1582" t="s">
        <v>2268</v>
      </c>
      <c r="U1582" t="s">
        <v>2963</v>
      </c>
      <c r="V1582" t="s">
        <v>2269</v>
      </c>
      <c r="Z1582">
        <v>109.025111</v>
      </c>
      <c r="AA1582">
        <v>-7.0946629999999997</v>
      </c>
      <c r="AB1582" t="s">
        <v>2270</v>
      </c>
      <c r="AC1582" t="s">
        <v>235</v>
      </c>
      <c r="AL1582" t="s">
        <v>217</v>
      </c>
      <c r="AM1582" t="s">
        <v>2271</v>
      </c>
      <c r="AN1582" t="s">
        <v>6</v>
      </c>
      <c r="AO1582" s="57">
        <v>46122.65283564815</v>
      </c>
      <c r="AP1582" s="57">
        <v>46300.625</v>
      </c>
      <c r="AR1582" t="s">
        <v>218</v>
      </c>
      <c r="AS1582" t="s">
        <v>219</v>
      </c>
      <c r="AT1582" t="s">
        <v>230</v>
      </c>
      <c r="AU1582">
        <v>20261005</v>
      </c>
      <c r="AV1582" t="s">
        <v>221</v>
      </c>
      <c r="AW1582" t="s">
        <v>886</v>
      </c>
      <c r="AX1582" t="s">
        <v>222</v>
      </c>
      <c r="BA1582" s="57">
        <v>46300.625</v>
      </c>
      <c r="BB1582" t="s">
        <v>2271</v>
      </c>
      <c r="BC1582">
        <v>2026</v>
      </c>
      <c r="BD1582">
        <v>10</v>
      </c>
      <c r="BE1582">
        <v>5</v>
      </c>
      <c r="BF1582" s="6">
        <f t="shared" si="72"/>
        <v>46300</v>
      </c>
      <c r="BG1582">
        <f t="shared" si="73"/>
        <v>-0.625</v>
      </c>
      <c r="BH1582" t="str">
        <f t="shared" si="74"/>
        <v>COMPLY</v>
      </c>
      <c r="BI1582" t="e">
        <f>VLOOKUP(H1582,Sheet2!$A$1:$B$270,2,FALSE)</f>
        <v>#N/A</v>
      </c>
    </row>
    <row r="1583" spans="1:61">
      <c r="A1583">
        <v>1582</v>
      </c>
      <c r="B1583">
        <v>1002622376</v>
      </c>
      <c r="C1583">
        <v>3</v>
      </c>
      <c r="D1583" t="s">
        <v>49</v>
      </c>
      <c r="E1583">
        <v>4</v>
      </c>
      <c r="F1583" t="s">
        <v>249</v>
      </c>
      <c r="G1583" t="s">
        <v>252</v>
      </c>
      <c r="H1583" t="s">
        <v>795</v>
      </c>
      <c r="I1583" t="s">
        <v>212</v>
      </c>
      <c r="J1583" t="s">
        <v>213</v>
      </c>
      <c r="K1583" t="s">
        <v>149</v>
      </c>
      <c r="M1583" t="s">
        <v>76</v>
      </c>
      <c r="N1583" t="s">
        <v>215</v>
      </c>
      <c r="O1583" s="57">
        <v>46300.5471412037</v>
      </c>
      <c r="P1583" s="57">
        <v>46300.60832175926</v>
      </c>
      <c r="Q1583">
        <v>69402401</v>
      </c>
      <c r="S1583">
        <v>142206131460</v>
      </c>
      <c r="T1583" t="s">
        <v>1275</v>
      </c>
      <c r="U1583" t="s">
        <v>2964</v>
      </c>
      <c r="V1583" t="s">
        <v>2965</v>
      </c>
      <c r="Z1583">
        <v>109.150226</v>
      </c>
      <c r="AA1583">
        <v>-7.1547739999999997</v>
      </c>
      <c r="AB1583" t="s">
        <v>1278</v>
      </c>
      <c r="AC1583" t="s">
        <v>283</v>
      </c>
      <c r="AL1583" t="s">
        <v>217</v>
      </c>
      <c r="AM1583" t="s">
        <v>2966</v>
      </c>
      <c r="AN1583" t="s">
        <v>6</v>
      </c>
      <c r="AO1583" s="57">
        <v>46152.569618055553</v>
      </c>
      <c r="AR1583" t="s">
        <v>218</v>
      </c>
      <c r="AS1583" t="s">
        <v>219</v>
      </c>
      <c r="AT1583" t="s">
        <v>230</v>
      </c>
      <c r="AU1583">
        <v>20261005</v>
      </c>
      <c r="AV1583" t="s">
        <v>221</v>
      </c>
      <c r="AW1583" t="s">
        <v>540</v>
      </c>
      <c r="AX1583" t="s">
        <v>222</v>
      </c>
      <c r="BA1583" s="57">
        <v>46300.291666666664</v>
      </c>
      <c r="BB1583" t="s">
        <v>2966</v>
      </c>
      <c r="BC1583">
        <v>2026</v>
      </c>
      <c r="BD1583">
        <v>10</v>
      </c>
      <c r="BE1583">
        <v>5</v>
      </c>
      <c r="BF1583" s="6">
        <f t="shared" si="72"/>
        <v>46300</v>
      </c>
      <c r="BG1583">
        <f t="shared" si="73"/>
        <v>-0.29166666666424135</v>
      </c>
      <c r="BH1583" t="str">
        <f t="shared" si="74"/>
        <v>COMPLY</v>
      </c>
      <c r="BI1583" t="e">
        <f>VLOOKUP(H1583,Sheet2!$A$1:$B$270,2,FALSE)</f>
        <v>#N/A</v>
      </c>
    </row>
    <row r="1584" spans="1:61">
      <c r="A1584">
        <v>1583</v>
      </c>
      <c r="B1584">
        <v>1002622928</v>
      </c>
      <c r="C1584">
        <v>3</v>
      </c>
      <c r="D1584" t="s">
        <v>49</v>
      </c>
      <c r="E1584">
        <v>4</v>
      </c>
      <c r="F1584" t="s">
        <v>249</v>
      </c>
      <c r="G1584" t="s">
        <v>252</v>
      </c>
      <c r="H1584" t="s">
        <v>795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46300.655092592591</v>
      </c>
      <c r="P1584" s="57">
        <v>46300.740567129629</v>
      </c>
      <c r="Q1584">
        <v>69402809</v>
      </c>
      <c r="S1584">
        <v>142206131461</v>
      </c>
      <c r="T1584" t="s">
        <v>2263</v>
      </c>
      <c r="U1584" t="s">
        <v>2967</v>
      </c>
      <c r="V1584" t="s">
        <v>2968</v>
      </c>
      <c r="Z1584">
        <v>109.114581044543</v>
      </c>
      <c r="AA1584">
        <v>-7.0474209618124197</v>
      </c>
      <c r="AB1584" t="s">
        <v>2266</v>
      </c>
      <c r="AC1584" t="s">
        <v>216</v>
      </c>
      <c r="AL1584" t="s">
        <v>217</v>
      </c>
      <c r="AM1584" t="s">
        <v>2969</v>
      </c>
      <c r="AN1584" t="s">
        <v>6</v>
      </c>
      <c r="AO1584" s="57">
        <v>46152.684560185182</v>
      </c>
      <c r="AR1584" t="s">
        <v>218</v>
      </c>
      <c r="AS1584" t="s">
        <v>219</v>
      </c>
      <c r="AT1584" t="s">
        <v>230</v>
      </c>
      <c r="AU1584">
        <v>20261005</v>
      </c>
      <c r="AV1584" t="s">
        <v>221</v>
      </c>
      <c r="AW1584" t="s">
        <v>540</v>
      </c>
      <c r="AX1584" t="s">
        <v>222</v>
      </c>
      <c r="BA1584" s="57">
        <v>46300.291666666664</v>
      </c>
      <c r="BB1584" t="s">
        <v>2969</v>
      </c>
      <c r="BC1584">
        <v>2026</v>
      </c>
      <c r="BD1584">
        <v>10</v>
      </c>
      <c r="BE1584">
        <v>5</v>
      </c>
      <c r="BF1584" s="6">
        <f t="shared" si="72"/>
        <v>46300</v>
      </c>
      <c r="BG1584">
        <f t="shared" si="73"/>
        <v>-0.29166666666424135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1002626857</v>
      </c>
      <c r="C1585">
        <v>3</v>
      </c>
      <c r="D1585" t="s">
        <v>49</v>
      </c>
      <c r="E1585">
        <v>4</v>
      </c>
      <c r="F1585" t="s">
        <v>249</v>
      </c>
      <c r="G1585" t="s">
        <v>252</v>
      </c>
      <c r="H1585" t="s">
        <v>795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46302.714282407411</v>
      </c>
      <c r="P1585" s="57">
        <v>46303.659108796295</v>
      </c>
      <c r="Q1585">
        <v>69406126</v>
      </c>
      <c r="S1585">
        <v>142206131464</v>
      </c>
      <c r="T1585" t="s">
        <v>4240</v>
      </c>
      <c r="U1585" t="s">
        <v>4241</v>
      </c>
      <c r="V1585" t="s">
        <v>4242</v>
      </c>
      <c r="Z1585">
        <v>109.030790962278</v>
      </c>
      <c r="AA1585">
        <v>-7.0439620733419197</v>
      </c>
      <c r="AB1585" t="s">
        <v>4243</v>
      </c>
      <c r="AC1585" t="s">
        <v>216</v>
      </c>
      <c r="AL1585" t="s">
        <v>217</v>
      </c>
      <c r="AM1585" t="s">
        <v>4244</v>
      </c>
      <c r="AN1585" t="s">
        <v>6</v>
      </c>
      <c r="AO1585" s="57">
        <v>46213.736238425925</v>
      </c>
      <c r="AP1585" s="57">
        <v>46303.625</v>
      </c>
      <c r="AR1585" t="s">
        <v>218</v>
      </c>
      <c r="AS1585" t="s">
        <v>219</v>
      </c>
      <c r="AT1585" t="s">
        <v>230</v>
      </c>
      <c r="AU1585">
        <v>20261008</v>
      </c>
      <c r="AV1585" t="s">
        <v>221</v>
      </c>
      <c r="AW1585" t="s">
        <v>880</v>
      </c>
      <c r="AX1585" t="s">
        <v>222</v>
      </c>
      <c r="BA1585" s="57">
        <v>46303.625</v>
      </c>
      <c r="BB1585" t="s">
        <v>4244</v>
      </c>
      <c r="BC1585">
        <v>2026</v>
      </c>
      <c r="BD1585">
        <v>10</v>
      </c>
      <c r="BE1585">
        <v>8</v>
      </c>
      <c r="BF1585" s="6">
        <f t="shared" si="72"/>
        <v>46303</v>
      </c>
      <c r="BG1585">
        <f t="shared" si="73"/>
        <v>-0.625</v>
      </c>
      <c r="BH1585" t="str">
        <f t="shared" si="74"/>
        <v>COMPLY</v>
      </c>
      <c r="BI1585" t="e">
        <f>VLOOKUP(H1585,Sheet2!$A$1:$B$270,2,FALSE)</f>
        <v>#N/A</v>
      </c>
    </row>
    <row r="1586" spans="1:61">
      <c r="A1586">
        <v>1585</v>
      </c>
      <c r="B1586">
        <v>1002627625</v>
      </c>
      <c r="C1586">
        <v>3</v>
      </c>
      <c r="D1586" t="s">
        <v>49</v>
      </c>
      <c r="E1586">
        <v>4</v>
      </c>
      <c r="F1586" t="s">
        <v>249</v>
      </c>
      <c r="G1586" t="s">
        <v>252</v>
      </c>
      <c r="H1586" t="s">
        <v>795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46303.543414351851</v>
      </c>
      <c r="P1586" s="57">
        <v>46303.815578703703</v>
      </c>
      <c r="Q1586">
        <v>69404805</v>
      </c>
      <c r="S1586">
        <v>142206131467</v>
      </c>
      <c r="T1586" t="s">
        <v>3570</v>
      </c>
      <c r="U1586" t="s">
        <v>4702</v>
      </c>
      <c r="V1586" t="s">
        <v>4703</v>
      </c>
      <c r="Z1586">
        <v>108.977649</v>
      </c>
      <c r="AA1586">
        <v>-7.0930669999999996</v>
      </c>
      <c r="AB1586" t="s">
        <v>3573</v>
      </c>
      <c r="AC1586" t="s">
        <v>283</v>
      </c>
      <c r="AL1586" t="s">
        <v>217</v>
      </c>
      <c r="AM1586" t="s">
        <v>4704</v>
      </c>
      <c r="AN1586" t="s">
        <v>6</v>
      </c>
      <c r="AO1586" s="57">
        <v>46244.569814814815</v>
      </c>
      <c r="AR1586" t="s">
        <v>218</v>
      </c>
      <c r="AS1586" t="s">
        <v>219</v>
      </c>
      <c r="AT1586" t="s">
        <v>230</v>
      </c>
      <c r="AU1586">
        <v>20261008</v>
      </c>
      <c r="AV1586" t="s">
        <v>221</v>
      </c>
      <c r="AW1586" t="s">
        <v>540</v>
      </c>
      <c r="AX1586" t="s">
        <v>222</v>
      </c>
      <c r="BA1586" s="57">
        <v>46303.291666666664</v>
      </c>
      <c r="BB1586" t="s">
        <v>4704</v>
      </c>
      <c r="BC1586">
        <v>2026</v>
      </c>
      <c r="BD1586">
        <v>10</v>
      </c>
      <c r="BE1586">
        <v>8</v>
      </c>
      <c r="BF1586" s="6">
        <f t="shared" si="72"/>
        <v>46303</v>
      </c>
      <c r="BG1586">
        <f t="shared" si="73"/>
        <v>-0.29166666666424135</v>
      </c>
      <c r="BH1586" t="str">
        <f t="shared" si="74"/>
        <v>COMPLY</v>
      </c>
      <c r="BI1586" t="e">
        <f>VLOOKUP(H1586,Sheet2!$A$1:$B$270,2,FALSE)</f>
        <v>#N/A</v>
      </c>
    </row>
    <row r="1587" spans="1:61">
      <c r="A1587">
        <v>1586</v>
      </c>
      <c r="B1587">
        <v>1002627083</v>
      </c>
      <c r="C1587">
        <v>3</v>
      </c>
      <c r="D1587" t="s">
        <v>49</v>
      </c>
      <c r="E1587">
        <v>4</v>
      </c>
      <c r="F1587" t="s">
        <v>249</v>
      </c>
      <c r="G1587" t="s">
        <v>252</v>
      </c>
      <c r="H1587" t="s">
        <v>795</v>
      </c>
      <c r="I1587" t="s">
        <v>212</v>
      </c>
      <c r="J1587" t="s">
        <v>213</v>
      </c>
      <c r="K1587" t="s">
        <v>149</v>
      </c>
      <c r="L1587" t="s">
        <v>214</v>
      </c>
      <c r="M1587" t="s">
        <v>76</v>
      </c>
      <c r="N1587" t="s">
        <v>215</v>
      </c>
      <c r="O1587" s="57">
        <v>46303.362210648149</v>
      </c>
      <c r="P1587" s="57">
        <v>46303.6403125</v>
      </c>
      <c r="Q1587">
        <v>69406218</v>
      </c>
      <c r="S1587">
        <v>142206131469</v>
      </c>
      <c r="T1587" t="s">
        <v>4245</v>
      </c>
      <c r="U1587" t="s">
        <v>4705</v>
      </c>
      <c r="V1587" t="s">
        <v>4246</v>
      </c>
      <c r="Z1587">
        <v>109.03451789170499</v>
      </c>
      <c r="AA1587">
        <v>-7.0716829434104502</v>
      </c>
      <c r="AB1587" t="s">
        <v>4247</v>
      </c>
      <c r="AC1587" t="s">
        <v>216</v>
      </c>
      <c r="AL1587" t="s">
        <v>217</v>
      </c>
      <c r="AM1587" t="s">
        <v>4248</v>
      </c>
      <c r="AN1587" t="s">
        <v>6</v>
      </c>
      <c r="AO1587" s="57">
        <v>46244.371828703705</v>
      </c>
      <c r="AP1587" s="57">
        <v>46305.333333333336</v>
      </c>
      <c r="AR1587" t="s">
        <v>218</v>
      </c>
      <c r="AS1587" t="s">
        <v>219</v>
      </c>
      <c r="AT1587" t="s">
        <v>230</v>
      </c>
      <c r="AU1587">
        <v>20261008</v>
      </c>
      <c r="AV1587" t="s">
        <v>221</v>
      </c>
      <c r="AW1587" t="s">
        <v>880</v>
      </c>
      <c r="AX1587" t="s">
        <v>222</v>
      </c>
      <c r="BA1587" s="57">
        <v>46305.333333333336</v>
      </c>
      <c r="BB1587" t="s">
        <v>4248</v>
      </c>
      <c r="BC1587">
        <v>2026</v>
      </c>
      <c r="BD1587">
        <v>10</v>
      </c>
      <c r="BE1587">
        <v>8</v>
      </c>
      <c r="BF1587" s="6">
        <f t="shared" si="72"/>
        <v>46303</v>
      </c>
      <c r="BG1587">
        <f t="shared" si="73"/>
        <v>-2.3333333333357587</v>
      </c>
      <c r="BH1587" t="str">
        <f t="shared" si="74"/>
        <v>COMPLY</v>
      </c>
      <c r="BI1587" t="e">
        <f>VLOOKUP(H1587,Sheet2!$A$1:$B$270,2,FALSE)</f>
        <v>#N/A</v>
      </c>
    </row>
    <row r="1588" spans="1:61">
      <c r="A1588">
        <v>1587</v>
      </c>
      <c r="B1588">
        <v>1002641587</v>
      </c>
      <c r="C1588">
        <v>3</v>
      </c>
      <c r="D1588" t="s">
        <v>49</v>
      </c>
      <c r="E1588">
        <v>4</v>
      </c>
      <c r="F1588" t="s">
        <v>249</v>
      </c>
      <c r="G1588" t="s">
        <v>252</v>
      </c>
      <c r="H1588" t="s">
        <v>795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46312.704976851855</v>
      </c>
      <c r="P1588" s="57">
        <v>46312.839687500003</v>
      </c>
      <c r="Q1588">
        <v>69411681</v>
      </c>
      <c r="R1588">
        <v>2838425008</v>
      </c>
      <c r="S1588">
        <v>142206131491</v>
      </c>
      <c r="T1588" t="s">
        <v>1719</v>
      </c>
      <c r="U1588" t="s">
        <v>9071</v>
      </c>
      <c r="V1588" t="s">
        <v>9072</v>
      </c>
      <c r="Z1588">
        <v>109.133616271164</v>
      </c>
      <c r="AA1588">
        <v>-7.1725656166016298</v>
      </c>
      <c r="AB1588" t="s">
        <v>9073</v>
      </c>
      <c r="AC1588" t="s">
        <v>225</v>
      </c>
      <c r="AL1588" t="s">
        <v>217</v>
      </c>
      <c r="AM1588" t="s">
        <v>9074</v>
      </c>
      <c r="AN1588" t="s">
        <v>6</v>
      </c>
      <c r="AO1588" t="s">
        <v>8014</v>
      </c>
      <c r="AR1588" t="s">
        <v>218</v>
      </c>
      <c r="AS1588" t="s">
        <v>219</v>
      </c>
      <c r="AT1588" t="s">
        <v>230</v>
      </c>
      <c r="AU1588">
        <v>20261017</v>
      </c>
      <c r="AV1588" t="s">
        <v>221</v>
      </c>
      <c r="AW1588" t="s">
        <v>540</v>
      </c>
      <c r="AX1588" t="s">
        <v>222</v>
      </c>
      <c r="BA1588" s="57">
        <v>46312.291666666664</v>
      </c>
      <c r="BB1588" t="s">
        <v>9074</v>
      </c>
      <c r="BC1588">
        <v>2026</v>
      </c>
      <c r="BD1588">
        <v>10</v>
      </c>
      <c r="BE1588">
        <v>17</v>
      </c>
      <c r="BF1588" s="6">
        <f t="shared" si="72"/>
        <v>46312</v>
      </c>
      <c r="BG1588">
        <f t="shared" si="73"/>
        <v>-0.29166666666424135</v>
      </c>
      <c r="BH1588" t="str">
        <f t="shared" si="74"/>
        <v>COMPLY</v>
      </c>
      <c r="BI1588" t="e">
        <f>VLOOKUP(H1588,Sheet2!$A$1:$B$270,2,FALSE)</f>
        <v>#N/A</v>
      </c>
    </row>
    <row r="1589" spans="1:61">
      <c r="A1589">
        <v>1588</v>
      </c>
      <c r="B1589">
        <v>1002643219</v>
      </c>
      <c r="C1589">
        <v>3</v>
      </c>
      <c r="D1589" t="s">
        <v>49</v>
      </c>
      <c r="E1589">
        <v>4</v>
      </c>
      <c r="F1589" t="s">
        <v>249</v>
      </c>
      <c r="G1589" t="s">
        <v>252</v>
      </c>
      <c r="H1589" t="s">
        <v>795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46314.567766203705</v>
      </c>
      <c r="P1589" s="57">
        <v>46315.384942129633</v>
      </c>
      <c r="Q1589">
        <v>69412966</v>
      </c>
      <c r="S1589">
        <v>142206131417</v>
      </c>
      <c r="T1589" t="s">
        <v>9928</v>
      </c>
      <c r="U1589" t="s">
        <v>9929</v>
      </c>
      <c r="V1589" t="s">
        <v>9930</v>
      </c>
      <c r="Z1589">
        <v>109.122049435973</v>
      </c>
      <c r="AA1589">
        <v>-7.1978664434148101</v>
      </c>
      <c r="AB1589" t="s">
        <v>9931</v>
      </c>
      <c r="AC1589" t="s">
        <v>216</v>
      </c>
      <c r="AL1589" t="s">
        <v>217</v>
      </c>
      <c r="AM1589" t="s">
        <v>9900</v>
      </c>
      <c r="AN1589" t="s">
        <v>6</v>
      </c>
      <c r="AO1589" t="s">
        <v>9911</v>
      </c>
      <c r="AP1589" s="57">
        <v>46315.458333333336</v>
      </c>
      <c r="AR1589" t="s">
        <v>218</v>
      </c>
      <c r="AS1589" t="s">
        <v>219</v>
      </c>
      <c r="AT1589" t="s">
        <v>230</v>
      </c>
      <c r="AU1589">
        <v>20261020</v>
      </c>
      <c r="AV1589" t="s">
        <v>221</v>
      </c>
      <c r="AW1589" t="s">
        <v>886</v>
      </c>
      <c r="AX1589" t="s">
        <v>222</v>
      </c>
      <c r="BA1589" s="57">
        <v>46315.458333333336</v>
      </c>
      <c r="BB1589" t="s">
        <v>9900</v>
      </c>
      <c r="BC1589">
        <v>2026</v>
      </c>
      <c r="BD1589">
        <v>10</v>
      </c>
      <c r="BE1589">
        <v>20</v>
      </c>
      <c r="BF1589" s="6">
        <f t="shared" si="72"/>
        <v>46315</v>
      </c>
      <c r="BG1589">
        <f t="shared" si="73"/>
        <v>-0.45833333333575865</v>
      </c>
      <c r="BH1589" t="str">
        <f t="shared" si="74"/>
        <v>COMPLY</v>
      </c>
      <c r="BI1589" t="e">
        <f>VLOOKUP(H1589,Sheet2!$A$1:$B$270,2,FALSE)</f>
        <v>#N/A</v>
      </c>
    </row>
    <row r="1590" spans="1:61">
      <c r="A1590">
        <v>1589</v>
      </c>
      <c r="B1590">
        <v>1002644343</v>
      </c>
      <c r="C1590">
        <v>3</v>
      </c>
      <c r="D1590" t="s">
        <v>49</v>
      </c>
      <c r="E1590">
        <v>4</v>
      </c>
      <c r="F1590" t="s">
        <v>249</v>
      </c>
      <c r="G1590" t="s">
        <v>252</v>
      </c>
      <c r="H1590" t="s">
        <v>5572</v>
      </c>
      <c r="I1590" t="s">
        <v>212</v>
      </c>
      <c r="J1590" t="s">
        <v>213</v>
      </c>
      <c r="K1590" t="s">
        <v>149</v>
      </c>
      <c r="L1590" t="s">
        <v>214</v>
      </c>
      <c r="M1590" t="s">
        <v>224</v>
      </c>
      <c r="N1590" t="s">
        <v>215</v>
      </c>
      <c r="O1590" s="57">
        <v>46314.814282407409</v>
      </c>
      <c r="P1590" s="57">
        <v>46316.337199074071</v>
      </c>
      <c r="Q1590">
        <v>69413325</v>
      </c>
      <c r="S1590">
        <v>142283120239</v>
      </c>
      <c r="T1590" t="s">
        <v>9932</v>
      </c>
      <c r="U1590" t="s">
        <v>9933</v>
      </c>
      <c r="V1590" t="s">
        <v>9934</v>
      </c>
      <c r="Z1590">
        <v>109.118959866464</v>
      </c>
      <c r="AA1590">
        <v>-6.9781360144376796</v>
      </c>
      <c r="AB1590" t="s">
        <v>9935</v>
      </c>
      <c r="AC1590" t="s">
        <v>216</v>
      </c>
      <c r="AL1590" t="s">
        <v>217</v>
      </c>
      <c r="AM1590" t="s">
        <v>9936</v>
      </c>
      <c r="AN1590" t="s">
        <v>6</v>
      </c>
      <c r="AO1590" t="s">
        <v>9937</v>
      </c>
      <c r="AP1590" s="57">
        <v>46316.333333333336</v>
      </c>
      <c r="AR1590" t="s">
        <v>18</v>
      </c>
      <c r="AS1590" t="s">
        <v>219</v>
      </c>
      <c r="AT1590" t="s">
        <v>230</v>
      </c>
      <c r="AV1590" t="s">
        <v>226</v>
      </c>
      <c r="AW1590" t="s">
        <v>880</v>
      </c>
      <c r="AX1590" t="s">
        <v>222</v>
      </c>
      <c r="BA1590" s="57">
        <v>46316.333333333336</v>
      </c>
      <c r="BB1590" t="s">
        <v>9936</v>
      </c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:61">
      <c r="A1591">
        <v>1590</v>
      </c>
      <c r="B1591">
        <v>1002631021</v>
      </c>
      <c r="C1591">
        <v>3</v>
      </c>
      <c r="D1591" t="s">
        <v>49</v>
      </c>
      <c r="E1591">
        <v>4</v>
      </c>
      <c r="F1591" t="s">
        <v>249</v>
      </c>
      <c r="G1591" t="s">
        <v>252</v>
      </c>
      <c r="H1591" t="s">
        <v>5572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46305.624699074076</v>
      </c>
      <c r="P1591" s="57">
        <v>46307.515960648147</v>
      </c>
      <c r="Q1591">
        <v>69407975</v>
      </c>
      <c r="S1591">
        <v>142283120051</v>
      </c>
      <c r="T1591" t="s">
        <v>5573</v>
      </c>
      <c r="U1591" t="s">
        <v>5574</v>
      </c>
      <c r="V1591" t="s">
        <v>5575</v>
      </c>
      <c r="Z1591">
        <v>109.1028847</v>
      </c>
      <c r="AA1591">
        <v>-6.9646784999999998</v>
      </c>
      <c r="AB1591" t="s">
        <v>5576</v>
      </c>
      <c r="AC1591" t="s">
        <v>235</v>
      </c>
      <c r="AL1591" t="s">
        <v>217</v>
      </c>
      <c r="AM1591" t="s">
        <v>5577</v>
      </c>
      <c r="AN1591" t="s">
        <v>6</v>
      </c>
      <c r="AO1591" s="57">
        <v>46305.642407407409</v>
      </c>
      <c r="AP1591" s="57">
        <v>46306.458333333336</v>
      </c>
      <c r="AR1591" t="s">
        <v>218</v>
      </c>
      <c r="AS1591" t="s">
        <v>219</v>
      </c>
      <c r="AT1591" t="s">
        <v>230</v>
      </c>
      <c r="AU1591">
        <v>20261012</v>
      </c>
      <c r="AV1591" t="s">
        <v>221</v>
      </c>
      <c r="AW1591" t="s">
        <v>883</v>
      </c>
      <c r="AX1591" t="s">
        <v>222</v>
      </c>
      <c r="BA1591" s="57">
        <v>46306.458333333336</v>
      </c>
      <c r="BB1591" t="s">
        <v>5577</v>
      </c>
      <c r="BC1591">
        <v>2026</v>
      </c>
      <c r="BD1591">
        <v>10</v>
      </c>
      <c r="BE1591">
        <v>12</v>
      </c>
      <c r="BF1591" s="6">
        <f t="shared" si="72"/>
        <v>46307</v>
      </c>
      <c r="BG1591">
        <f t="shared" si="73"/>
        <v>0.54166666666424135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1002640530</v>
      </c>
      <c r="C1592">
        <v>3</v>
      </c>
      <c r="D1592" t="s">
        <v>49</v>
      </c>
      <c r="E1592">
        <v>4</v>
      </c>
      <c r="F1592" t="s">
        <v>249</v>
      </c>
      <c r="G1592" t="s">
        <v>252</v>
      </c>
      <c r="H1592" t="s">
        <v>5572</v>
      </c>
      <c r="I1592" t="s">
        <v>212</v>
      </c>
      <c r="J1592" t="s">
        <v>213</v>
      </c>
      <c r="K1592" t="s">
        <v>149</v>
      </c>
      <c r="L1592" t="s">
        <v>214</v>
      </c>
      <c r="M1592" t="s">
        <v>538</v>
      </c>
      <c r="N1592" t="s">
        <v>215</v>
      </c>
      <c r="O1592" s="57">
        <v>46311.64571759259</v>
      </c>
      <c r="P1592" s="57">
        <v>46316.530763888892</v>
      </c>
      <c r="Q1592">
        <v>69410910</v>
      </c>
      <c r="T1592" t="s">
        <v>7845</v>
      </c>
      <c r="V1592" t="s">
        <v>7847</v>
      </c>
      <c r="Z1592">
        <v>109.134117</v>
      </c>
      <c r="AA1592">
        <v>-7.0179999999999998</v>
      </c>
      <c r="AB1592" t="s">
        <v>7848</v>
      </c>
      <c r="AC1592" t="s">
        <v>216</v>
      </c>
      <c r="AL1592" t="s">
        <v>217</v>
      </c>
      <c r="AM1592" t="s">
        <v>7849</v>
      </c>
      <c r="AN1592" t="s">
        <v>6</v>
      </c>
      <c r="AO1592" t="s">
        <v>8243</v>
      </c>
      <c r="AP1592" s="57">
        <v>46311</v>
      </c>
      <c r="AR1592" t="s">
        <v>6</v>
      </c>
      <c r="AS1592" t="s">
        <v>219</v>
      </c>
      <c r="AT1592" t="s">
        <v>230</v>
      </c>
      <c r="AV1592" t="s">
        <v>10580</v>
      </c>
      <c r="AW1592" t="s">
        <v>877</v>
      </c>
      <c r="AX1592" t="s">
        <v>222</v>
      </c>
      <c r="BA1592" s="57">
        <v>46311.458333333336</v>
      </c>
      <c r="BB1592" t="s">
        <v>7849</v>
      </c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:61">
      <c r="A1593">
        <v>1592</v>
      </c>
      <c r="B1593">
        <v>1002638718</v>
      </c>
      <c r="C1593">
        <v>3</v>
      </c>
      <c r="D1593" t="s">
        <v>49</v>
      </c>
      <c r="E1593">
        <v>4</v>
      </c>
      <c r="F1593" t="s">
        <v>249</v>
      </c>
      <c r="G1593" t="s">
        <v>252</v>
      </c>
      <c r="H1593" t="s">
        <v>5572</v>
      </c>
      <c r="I1593" t="s">
        <v>212</v>
      </c>
      <c r="J1593" t="s">
        <v>213</v>
      </c>
      <c r="K1593" t="s">
        <v>149</v>
      </c>
      <c r="L1593" t="s">
        <v>214</v>
      </c>
      <c r="M1593" t="s">
        <v>1918</v>
      </c>
      <c r="N1593" t="s">
        <v>215</v>
      </c>
      <c r="O1593" s="57">
        <v>46310.603935185187</v>
      </c>
      <c r="P1593" s="57">
        <v>46311.646111111113</v>
      </c>
      <c r="Q1593">
        <v>69410910</v>
      </c>
      <c r="S1593">
        <v>142283120073</v>
      </c>
      <c r="T1593" t="s">
        <v>7845</v>
      </c>
      <c r="U1593" t="s">
        <v>7846</v>
      </c>
      <c r="V1593" t="s">
        <v>7847</v>
      </c>
      <c r="Z1593">
        <v>109.134104959666</v>
      </c>
      <c r="AA1593">
        <v>-7.0182471154907402</v>
      </c>
      <c r="AB1593" t="s">
        <v>7848</v>
      </c>
      <c r="AC1593" t="s">
        <v>216</v>
      </c>
      <c r="AL1593" t="s">
        <v>217</v>
      </c>
      <c r="AM1593" t="s">
        <v>7849</v>
      </c>
      <c r="AN1593" t="s">
        <v>6</v>
      </c>
      <c r="AO1593" t="s">
        <v>7436</v>
      </c>
      <c r="AP1593" s="57">
        <v>46311.458333333336</v>
      </c>
      <c r="AQ1593" t="s">
        <v>838</v>
      </c>
      <c r="AR1593" t="s">
        <v>12</v>
      </c>
      <c r="AS1593" t="s">
        <v>219</v>
      </c>
      <c r="AT1593" t="s">
        <v>230</v>
      </c>
      <c r="AV1593" t="s">
        <v>1626</v>
      </c>
      <c r="AW1593" t="s">
        <v>877</v>
      </c>
      <c r="AX1593" t="s">
        <v>222</v>
      </c>
      <c r="BA1593" s="57">
        <v>46311.458333333336</v>
      </c>
      <c r="BB1593" t="s">
        <v>7849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:61">
      <c r="A1594">
        <v>1593</v>
      </c>
      <c r="B1594">
        <v>1002630592</v>
      </c>
      <c r="C1594">
        <v>3</v>
      </c>
      <c r="D1594" t="s">
        <v>55</v>
      </c>
      <c r="E1594">
        <v>5</v>
      </c>
      <c r="F1594" t="s">
        <v>260</v>
      </c>
      <c r="G1594" t="s">
        <v>128</v>
      </c>
      <c r="H1594" t="s">
        <v>304</v>
      </c>
      <c r="I1594" t="s">
        <v>212</v>
      </c>
      <c r="J1594" t="s">
        <v>213</v>
      </c>
      <c r="K1594" t="s">
        <v>149</v>
      </c>
      <c r="L1594" t="s">
        <v>214</v>
      </c>
      <c r="M1594" t="s">
        <v>1400</v>
      </c>
      <c r="N1594" t="s">
        <v>215</v>
      </c>
      <c r="O1594" s="57">
        <v>46305.303877314815</v>
      </c>
      <c r="P1594" s="57">
        <v>46307.468148148146</v>
      </c>
      <c r="Q1594">
        <v>69407679</v>
      </c>
      <c r="S1594">
        <v>152417234488</v>
      </c>
      <c r="T1594" t="s">
        <v>5581</v>
      </c>
      <c r="U1594" t="s">
        <v>5582</v>
      </c>
      <c r="V1594" t="s">
        <v>5583</v>
      </c>
      <c r="Z1594">
        <v>112.62929699999999</v>
      </c>
      <c r="AA1594">
        <v>-7.3454490000000003</v>
      </c>
      <c r="AB1594" t="s">
        <v>5584</v>
      </c>
      <c r="AC1594" t="s">
        <v>235</v>
      </c>
      <c r="AL1594" t="s">
        <v>217</v>
      </c>
      <c r="AM1594" t="s">
        <v>5252</v>
      </c>
      <c r="AN1594" t="s">
        <v>6</v>
      </c>
      <c r="AO1594" s="57">
        <v>46305.319699074076</v>
      </c>
      <c r="AP1594" s="57">
        <v>46306.333333333336</v>
      </c>
      <c r="AQ1594" t="s">
        <v>841</v>
      </c>
      <c r="AR1594" t="s">
        <v>14</v>
      </c>
      <c r="AS1594" t="s">
        <v>578</v>
      </c>
      <c r="AT1594" t="s">
        <v>220</v>
      </c>
      <c r="AV1594" t="s">
        <v>6399</v>
      </c>
      <c r="AW1594" t="s">
        <v>5585</v>
      </c>
      <c r="AX1594" t="s">
        <v>222</v>
      </c>
      <c r="BA1594" s="57">
        <v>46306.333333333336</v>
      </c>
      <c r="BB1594" t="s">
        <v>5252</v>
      </c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str">
        <f>VLOOKUP(H1594,Sheet2!$A$1:$B$270,2,FALSE)</f>
        <v>SURABAYA UTARA</v>
      </c>
    </row>
    <row r="1595" spans="1:61">
      <c r="A1595">
        <v>1594</v>
      </c>
      <c r="B1595">
        <v>1002631693</v>
      </c>
      <c r="C1595">
        <v>3</v>
      </c>
      <c r="D1595" t="s">
        <v>55</v>
      </c>
      <c r="E1595">
        <v>5</v>
      </c>
      <c r="F1595" t="s">
        <v>260</v>
      </c>
      <c r="G1595" t="s">
        <v>128</v>
      </c>
      <c r="H1595" t="s">
        <v>304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46306.658032407409</v>
      </c>
      <c r="P1595" s="57">
        <v>46307.34574074074</v>
      </c>
      <c r="Q1595">
        <v>69408232</v>
      </c>
      <c r="S1595">
        <v>152417234498</v>
      </c>
      <c r="T1595" t="s">
        <v>4024</v>
      </c>
      <c r="U1595" t="s">
        <v>5578</v>
      </c>
      <c r="V1595" t="s">
        <v>5579</v>
      </c>
      <c r="Z1595">
        <v>112.6033829</v>
      </c>
      <c r="AA1595">
        <v>-7.3595712999999998</v>
      </c>
      <c r="AB1595" t="s">
        <v>5580</v>
      </c>
      <c r="AC1595" t="s">
        <v>235</v>
      </c>
      <c r="AL1595" t="s">
        <v>217</v>
      </c>
      <c r="AM1595" t="s">
        <v>5279</v>
      </c>
      <c r="AN1595" t="s">
        <v>6</v>
      </c>
      <c r="AO1595" s="57">
        <v>46336.663576388892</v>
      </c>
      <c r="AP1595" s="57">
        <v>46307.625</v>
      </c>
      <c r="AR1595" t="s">
        <v>218</v>
      </c>
      <c r="AS1595" t="s">
        <v>578</v>
      </c>
      <c r="AT1595" t="s">
        <v>230</v>
      </c>
      <c r="AU1595">
        <v>20261012</v>
      </c>
      <c r="AV1595" t="s">
        <v>221</v>
      </c>
      <c r="AW1595" t="s">
        <v>2231</v>
      </c>
      <c r="AX1595" t="s">
        <v>222</v>
      </c>
      <c r="BA1595" s="57">
        <v>46307.625</v>
      </c>
      <c r="BB1595" t="s">
        <v>5279</v>
      </c>
      <c r="BC1595">
        <v>2026</v>
      </c>
      <c r="BD1595">
        <v>10</v>
      </c>
      <c r="BE1595">
        <v>12</v>
      </c>
      <c r="BF1595" s="6">
        <f t="shared" si="72"/>
        <v>46307</v>
      </c>
      <c r="BG1595">
        <f t="shared" si="73"/>
        <v>-0.625</v>
      </c>
      <c r="BH1595" t="str">
        <f t="shared" si="74"/>
        <v>COMPLY</v>
      </c>
      <c r="BI1595" t="str">
        <f>VLOOKUP(H1595,Sheet2!$A$1:$B$270,2,FALSE)</f>
        <v>SURABAYA UTARA</v>
      </c>
    </row>
    <row r="1596" spans="1:61">
      <c r="A1596">
        <v>1595</v>
      </c>
      <c r="B1596">
        <v>1002632552</v>
      </c>
      <c r="C1596">
        <v>3</v>
      </c>
      <c r="D1596" t="s">
        <v>55</v>
      </c>
      <c r="E1596">
        <v>5</v>
      </c>
      <c r="F1596" t="s">
        <v>260</v>
      </c>
      <c r="G1596" t="s">
        <v>128</v>
      </c>
      <c r="H1596" t="s">
        <v>304</v>
      </c>
      <c r="I1596" t="s">
        <v>212</v>
      </c>
      <c r="J1596" t="s">
        <v>213</v>
      </c>
      <c r="K1596" t="s">
        <v>149</v>
      </c>
      <c r="M1596" t="s">
        <v>76</v>
      </c>
      <c r="N1596" t="s">
        <v>215</v>
      </c>
      <c r="O1596" s="57">
        <v>46307.468159722222</v>
      </c>
      <c r="P1596" s="57">
        <v>46307.513043981482</v>
      </c>
      <c r="Q1596">
        <v>69407679</v>
      </c>
      <c r="S1596">
        <v>152417234238</v>
      </c>
      <c r="T1596" t="s">
        <v>5581</v>
      </c>
      <c r="U1596" t="s">
        <v>6396</v>
      </c>
      <c r="V1596" t="s">
        <v>6397</v>
      </c>
      <c r="Z1596">
        <v>112.629271741911</v>
      </c>
      <c r="AA1596">
        <v>-7.3458356395663396</v>
      </c>
      <c r="AB1596" t="s">
        <v>5584</v>
      </c>
      <c r="AC1596" t="s">
        <v>229</v>
      </c>
      <c r="AL1596" t="s">
        <v>217</v>
      </c>
      <c r="AM1596" t="s">
        <v>6398</v>
      </c>
      <c r="AN1596" t="s">
        <v>6</v>
      </c>
      <c r="AO1596" s="57">
        <v>46366.486458333333</v>
      </c>
      <c r="AR1596" t="s">
        <v>218</v>
      </c>
      <c r="AS1596" t="s">
        <v>578</v>
      </c>
      <c r="AT1596" t="s">
        <v>220</v>
      </c>
      <c r="AU1596">
        <v>20261012</v>
      </c>
      <c r="AV1596" t="s">
        <v>221</v>
      </c>
      <c r="AW1596" t="s">
        <v>2692</v>
      </c>
      <c r="AX1596" t="s">
        <v>222</v>
      </c>
      <c r="BA1596" s="57">
        <v>46307.291666666664</v>
      </c>
      <c r="BB1596" t="s">
        <v>6398</v>
      </c>
      <c r="BC1596">
        <v>2026</v>
      </c>
      <c r="BD1596">
        <v>10</v>
      </c>
      <c r="BE1596">
        <v>12</v>
      </c>
      <c r="BF1596" s="6">
        <f t="shared" si="72"/>
        <v>46307</v>
      </c>
      <c r="BG1596">
        <f t="shared" si="73"/>
        <v>-0.29166666666424135</v>
      </c>
      <c r="BH1596" t="str">
        <f t="shared" si="74"/>
        <v>COMPLY</v>
      </c>
      <c r="BI1596" t="str">
        <f>VLOOKUP(H1596,Sheet2!$A$1:$B$270,2,FALSE)</f>
        <v>SURABAYA UTARA</v>
      </c>
    </row>
    <row r="1597" spans="1:61">
      <c r="A1597">
        <v>1596</v>
      </c>
      <c r="B1597">
        <v>1002638395</v>
      </c>
      <c r="C1597">
        <v>3</v>
      </c>
      <c r="D1597" t="s">
        <v>55</v>
      </c>
      <c r="E1597">
        <v>5</v>
      </c>
      <c r="F1597" t="s">
        <v>260</v>
      </c>
      <c r="G1597" t="s">
        <v>128</v>
      </c>
      <c r="H1597" t="s">
        <v>304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46310.542766203704</v>
      </c>
      <c r="P1597" s="57">
        <v>46312.712951388887</v>
      </c>
      <c r="Q1597">
        <v>69410793</v>
      </c>
      <c r="S1597">
        <v>152417234546</v>
      </c>
      <c r="T1597" t="s">
        <v>7850</v>
      </c>
      <c r="U1597" t="s">
        <v>7851</v>
      </c>
      <c r="V1597" t="s">
        <v>7852</v>
      </c>
      <c r="Z1597">
        <v>112.62119319999999</v>
      </c>
      <c r="AA1597">
        <v>-7.3233753999999998</v>
      </c>
      <c r="AB1597" t="s">
        <v>7853</v>
      </c>
      <c r="AC1597" t="s">
        <v>235</v>
      </c>
      <c r="AL1597" t="s">
        <v>217</v>
      </c>
      <c r="AM1597" t="s">
        <v>7632</v>
      </c>
      <c r="AN1597" t="s">
        <v>6</v>
      </c>
      <c r="AO1597" t="s">
        <v>7509</v>
      </c>
      <c r="AP1597" s="57">
        <v>46312.333333333336</v>
      </c>
      <c r="AR1597" t="s">
        <v>218</v>
      </c>
      <c r="AS1597" t="s">
        <v>578</v>
      </c>
      <c r="AT1597" t="s">
        <v>230</v>
      </c>
      <c r="AU1597">
        <v>20261017</v>
      </c>
      <c r="AV1597" t="s">
        <v>221</v>
      </c>
      <c r="AW1597" t="s">
        <v>3955</v>
      </c>
      <c r="AX1597" t="s">
        <v>222</v>
      </c>
      <c r="BA1597" s="57">
        <v>46312.333333333336</v>
      </c>
      <c r="BB1597" t="s">
        <v>7632</v>
      </c>
      <c r="BC1597">
        <v>2026</v>
      </c>
      <c r="BD1597">
        <v>10</v>
      </c>
      <c r="BE1597">
        <v>17</v>
      </c>
      <c r="BF1597" s="6">
        <f t="shared" si="72"/>
        <v>46312</v>
      </c>
      <c r="BG1597">
        <f t="shared" si="73"/>
        <v>-0.33333333333575865</v>
      </c>
      <c r="BH1597" t="str">
        <f t="shared" si="74"/>
        <v>COMPLY</v>
      </c>
      <c r="BI1597" t="str">
        <f>VLOOKUP(H1597,Sheet2!$A$1:$B$270,2,FALSE)</f>
        <v>SURABAYA UTARA</v>
      </c>
    </row>
    <row r="1598" spans="1:61">
      <c r="A1598">
        <v>1597</v>
      </c>
      <c r="B1598">
        <v>1002644564</v>
      </c>
      <c r="C1598">
        <v>3</v>
      </c>
      <c r="D1598" t="s">
        <v>55</v>
      </c>
      <c r="E1598">
        <v>5</v>
      </c>
      <c r="F1598" t="s">
        <v>260</v>
      </c>
      <c r="G1598" t="s">
        <v>128</v>
      </c>
      <c r="H1598" t="s">
        <v>304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46315.370648148149</v>
      </c>
      <c r="P1598" s="57">
        <v>46315.638032407405</v>
      </c>
      <c r="Q1598">
        <v>69413413</v>
      </c>
      <c r="S1598">
        <v>152417234592</v>
      </c>
      <c r="T1598" t="s">
        <v>10581</v>
      </c>
      <c r="U1598" t="s">
        <v>10582</v>
      </c>
      <c r="V1598" t="s">
        <v>10583</v>
      </c>
      <c r="Z1598">
        <v>112.62085070000001</v>
      </c>
      <c r="AA1598">
        <v>-7.3475706000000001</v>
      </c>
      <c r="AB1598" t="s">
        <v>10584</v>
      </c>
      <c r="AC1598" t="s">
        <v>235</v>
      </c>
      <c r="AL1598" t="s">
        <v>217</v>
      </c>
      <c r="AM1598" t="s">
        <v>10399</v>
      </c>
      <c r="AN1598" t="s">
        <v>6</v>
      </c>
      <c r="AO1598" t="s">
        <v>10125</v>
      </c>
      <c r="AP1598" s="57">
        <v>46316.333333333336</v>
      </c>
      <c r="AR1598" t="s">
        <v>218</v>
      </c>
      <c r="AS1598" t="s">
        <v>578</v>
      </c>
      <c r="AT1598" t="s">
        <v>230</v>
      </c>
      <c r="AU1598">
        <v>20261020</v>
      </c>
      <c r="AV1598" t="s">
        <v>221</v>
      </c>
      <c r="AW1598" t="s">
        <v>883</v>
      </c>
      <c r="AX1598" t="s">
        <v>222</v>
      </c>
      <c r="BA1598" s="57">
        <v>46316.333333333336</v>
      </c>
      <c r="BB1598" t="s">
        <v>10399</v>
      </c>
      <c r="BC1598">
        <v>2026</v>
      </c>
      <c r="BD1598">
        <v>10</v>
      </c>
      <c r="BE1598">
        <v>20</v>
      </c>
      <c r="BF1598" s="6">
        <f t="shared" si="72"/>
        <v>46315</v>
      </c>
      <c r="BG1598">
        <f t="shared" si="73"/>
        <v>-1.3333333333357587</v>
      </c>
      <c r="BH1598" t="str">
        <f t="shared" si="74"/>
        <v>COMPLY</v>
      </c>
      <c r="BI1598" t="str">
        <f>VLOOKUP(H1598,Sheet2!$A$1:$B$270,2,FALSE)</f>
        <v>SURABAYA UTARA</v>
      </c>
    </row>
    <row r="1599" spans="1:61">
      <c r="A1599">
        <v>1598</v>
      </c>
      <c r="B1599">
        <v>1002624054</v>
      </c>
      <c r="C1599">
        <v>3</v>
      </c>
      <c r="D1599" t="s">
        <v>55</v>
      </c>
      <c r="E1599">
        <v>5</v>
      </c>
      <c r="F1599" t="s">
        <v>260</v>
      </c>
      <c r="G1599" t="s">
        <v>128</v>
      </c>
      <c r="H1599" t="s">
        <v>304</v>
      </c>
      <c r="I1599" t="s">
        <v>212</v>
      </c>
      <c r="J1599" t="s">
        <v>213</v>
      </c>
      <c r="K1599" t="s">
        <v>149</v>
      </c>
      <c r="M1599" t="s">
        <v>279</v>
      </c>
      <c r="N1599" t="s">
        <v>563</v>
      </c>
      <c r="O1599" s="57">
        <v>46301.489398148151</v>
      </c>
      <c r="P1599" s="57">
        <v>46301.814976851849</v>
      </c>
      <c r="Q1599">
        <v>69404928</v>
      </c>
      <c r="S1599">
        <v>152417234448</v>
      </c>
      <c r="T1599" t="s">
        <v>3574</v>
      </c>
      <c r="U1599" t="s">
        <v>3575</v>
      </c>
      <c r="V1599" t="s">
        <v>3576</v>
      </c>
      <c r="Z1599">
        <v>112.6595671</v>
      </c>
      <c r="AA1599">
        <v>-7.3473457</v>
      </c>
      <c r="AB1599" t="s">
        <v>3577</v>
      </c>
      <c r="AC1599" t="s">
        <v>225</v>
      </c>
      <c r="AL1599" t="s">
        <v>217</v>
      </c>
      <c r="AM1599" t="s">
        <v>3578</v>
      </c>
      <c r="AN1599" t="s">
        <v>6</v>
      </c>
      <c r="AO1599" s="57">
        <v>46183.517812500002</v>
      </c>
      <c r="AP1599" s="57">
        <v>46303.333333333336</v>
      </c>
      <c r="AR1599" t="s">
        <v>239</v>
      </c>
      <c r="AS1599" t="s">
        <v>578</v>
      </c>
      <c r="AT1599" t="s">
        <v>220</v>
      </c>
      <c r="AV1599" t="s">
        <v>3579</v>
      </c>
      <c r="AW1599" t="s">
        <v>540</v>
      </c>
      <c r="AX1599" t="s">
        <v>222</v>
      </c>
      <c r="BA1599" s="57">
        <v>46303.333333333336</v>
      </c>
      <c r="BB1599" t="s">
        <v>3578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str">
        <f>VLOOKUP(H1599,Sheet2!$A$1:$B$270,2,FALSE)</f>
        <v>SURABAYA UTARA</v>
      </c>
    </row>
    <row r="1600" spans="1:61">
      <c r="A1600">
        <v>1599</v>
      </c>
      <c r="B1600">
        <v>1002637713</v>
      </c>
      <c r="C1600">
        <v>3</v>
      </c>
      <c r="D1600" t="s">
        <v>55</v>
      </c>
      <c r="E1600">
        <v>5</v>
      </c>
      <c r="F1600" t="s">
        <v>260</v>
      </c>
      <c r="G1600" t="s">
        <v>128</v>
      </c>
      <c r="H1600" t="s">
        <v>304</v>
      </c>
      <c r="I1600" t="s">
        <v>212</v>
      </c>
      <c r="J1600" t="s">
        <v>213</v>
      </c>
      <c r="K1600" t="s">
        <v>149</v>
      </c>
      <c r="M1600" t="s">
        <v>279</v>
      </c>
      <c r="N1600" t="s">
        <v>215</v>
      </c>
      <c r="O1600" s="57">
        <v>46310.371238425927</v>
      </c>
      <c r="P1600" s="57">
        <v>46310.5858912037</v>
      </c>
      <c r="Q1600">
        <v>69410513</v>
      </c>
      <c r="R1600">
        <v>3135926636</v>
      </c>
      <c r="S1600">
        <v>152417234543</v>
      </c>
      <c r="T1600" t="s">
        <v>7854</v>
      </c>
      <c r="U1600" t="s">
        <v>7855</v>
      </c>
      <c r="V1600" t="s">
        <v>7856</v>
      </c>
      <c r="Z1600">
        <v>112.659516797617</v>
      </c>
      <c r="AA1600">
        <v>-7.3495525655054701</v>
      </c>
      <c r="AB1600" t="s">
        <v>7857</v>
      </c>
      <c r="AC1600" t="s">
        <v>229</v>
      </c>
      <c r="AL1600" t="s">
        <v>217</v>
      </c>
      <c r="AM1600" t="s">
        <v>7649</v>
      </c>
      <c r="AN1600" t="s">
        <v>6</v>
      </c>
      <c r="AO1600" t="s">
        <v>7427</v>
      </c>
      <c r="AP1600" s="57">
        <v>46311.333333333336</v>
      </c>
      <c r="AR1600" t="s">
        <v>239</v>
      </c>
      <c r="AS1600" t="s">
        <v>578</v>
      </c>
      <c r="AT1600" t="s">
        <v>230</v>
      </c>
      <c r="AV1600" t="s">
        <v>799</v>
      </c>
      <c r="AW1600" t="s">
        <v>1585</v>
      </c>
      <c r="AX1600" t="s">
        <v>222</v>
      </c>
      <c r="BA1600" s="57">
        <v>46311.333333333336</v>
      </c>
      <c r="BB1600" t="s">
        <v>7649</v>
      </c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str">
        <f>VLOOKUP(H1600,Sheet2!$A$1:$B$270,2,FALSE)</f>
        <v>SURABAYA UTARA</v>
      </c>
    </row>
    <row r="1601" spans="1:61">
      <c r="A1601">
        <v>1600</v>
      </c>
      <c r="B1601">
        <v>1002617816</v>
      </c>
      <c r="C1601">
        <v>3</v>
      </c>
      <c r="D1601" t="s">
        <v>55</v>
      </c>
      <c r="E1601">
        <v>5</v>
      </c>
      <c r="F1601" t="s">
        <v>260</v>
      </c>
      <c r="G1601" t="s">
        <v>122</v>
      </c>
      <c r="H1601" t="s">
        <v>290</v>
      </c>
      <c r="I1601" t="s">
        <v>212</v>
      </c>
      <c r="J1601" t="s">
        <v>213</v>
      </c>
      <c r="K1601" t="s">
        <v>149</v>
      </c>
      <c r="M1601" t="s">
        <v>76</v>
      </c>
      <c r="N1601" t="s">
        <v>215</v>
      </c>
      <c r="O1601" s="57">
        <v>46296.552708333336</v>
      </c>
      <c r="P1601" s="57">
        <v>46296.767199074071</v>
      </c>
      <c r="Q1601">
        <v>69395522</v>
      </c>
      <c r="S1601">
        <v>152446246558</v>
      </c>
      <c r="T1601" t="s">
        <v>897</v>
      </c>
      <c r="U1601" t="s">
        <v>1280</v>
      </c>
      <c r="V1601" t="s">
        <v>1281</v>
      </c>
      <c r="Z1601">
        <v>112.56014380000001</v>
      </c>
      <c r="AA1601">
        <v>-7.2764436999999997</v>
      </c>
      <c r="AB1601" t="s">
        <v>898</v>
      </c>
      <c r="AC1601" t="s">
        <v>216</v>
      </c>
      <c r="AL1601" t="s">
        <v>217</v>
      </c>
      <c r="AM1601" t="s">
        <v>1282</v>
      </c>
      <c r="AN1601" t="s">
        <v>6</v>
      </c>
      <c r="AO1601" s="57">
        <v>46032.559305555558</v>
      </c>
      <c r="AR1601" t="s">
        <v>218</v>
      </c>
      <c r="AS1601" t="s">
        <v>827</v>
      </c>
      <c r="AT1601" t="s">
        <v>230</v>
      </c>
      <c r="AU1601">
        <v>20261001</v>
      </c>
      <c r="AV1601" t="s">
        <v>221</v>
      </c>
      <c r="AW1601" t="s">
        <v>577</v>
      </c>
      <c r="AX1601" t="s">
        <v>222</v>
      </c>
      <c r="BA1601" s="57">
        <v>46296.291666666664</v>
      </c>
      <c r="BB1601" t="s">
        <v>1282</v>
      </c>
      <c r="BC1601">
        <v>2026</v>
      </c>
      <c r="BD1601">
        <v>10</v>
      </c>
      <c r="BE1601">
        <v>1</v>
      </c>
      <c r="BF1601" s="6">
        <f t="shared" si="72"/>
        <v>46296</v>
      </c>
      <c r="BG1601">
        <f t="shared" si="73"/>
        <v>-0.29166666666424135</v>
      </c>
      <c r="BH1601" t="str">
        <f t="shared" si="74"/>
        <v>COMPLY</v>
      </c>
      <c r="BI1601" t="str">
        <f>VLOOKUP(H1601,Sheet2!$A$1:$B$270,2,FALSE)</f>
        <v>GRESIK</v>
      </c>
    </row>
    <row r="1602" spans="1:61">
      <c r="A1602">
        <v>1601</v>
      </c>
      <c r="B1602">
        <v>1002634691</v>
      </c>
      <c r="C1602">
        <v>3</v>
      </c>
      <c r="D1602" t="s">
        <v>55</v>
      </c>
      <c r="E1602">
        <v>5</v>
      </c>
      <c r="F1602" t="s">
        <v>260</v>
      </c>
      <c r="G1602" t="s">
        <v>122</v>
      </c>
      <c r="H1602" t="s">
        <v>290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46308.471921296295</v>
      </c>
      <c r="P1602" s="57">
        <v>46309.832013888888</v>
      </c>
      <c r="Q1602">
        <v>69409243</v>
      </c>
      <c r="S1602">
        <v>152446246629</v>
      </c>
      <c r="T1602" t="s">
        <v>6400</v>
      </c>
      <c r="U1602" t="s">
        <v>6401</v>
      </c>
      <c r="V1602" t="s">
        <v>6402</v>
      </c>
      <c r="Z1602">
        <v>112.56474282592499</v>
      </c>
      <c r="AA1602">
        <v>-7.27231576354139</v>
      </c>
      <c r="AB1602" t="s">
        <v>6403</v>
      </c>
      <c r="AC1602" t="s">
        <v>216</v>
      </c>
      <c r="AL1602" t="s">
        <v>217</v>
      </c>
      <c r="AM1602" t="s">
        <v>5758</v>
      </c>
      <c r="AN1602" t="s">
        <v>6</v>
      </c>
      <c r="AO1602" t="s">
        <v>5759</v>
      </c>
      <c r="AP1602" s="57">
        <v>46309.333333333336</v>
      </c>
      <c r="AR1602" t="s">
        <v>218</v>
      </c>
      <c r="AS1602" t="s">
        <v>827</v>
      </c>
      <c r="AT1602" t="s">
        <v>230</v>
      </c>
      <c r="AU1602">
        <v>20261014</v>
      </c>
      <c r="AV1602" t="s">
        <v>221</v>
      </c>
      <c r="AW1602" t="s">
        <v>875</v>
      </c>
      <c r="AX1602" t="s">
        <v>222</v>
      </c>
      <c r="BA1602" s="57">
        <v>46309.333333333336</v>
      </c>
      <c r="BB1602" t="s">
        <v>5758</v>
      </c>
      <c r="BC1602">
        <v>2026</v>
      </c>
      <c r="BD1602">
        <v>10</v>
      </c>
      <c r="BE1602">
        <v>14</v>
      </c>
      <c r="BF1602" s="6">
        <f t="shared" ref="BF1602:BF1665" si="75">DATE(BC1602,BD1602,BE1602)</f>
        <v>46309</v>
      </c>
      <c r="BG1602">
        <f t="shared" ref="BG1602:BG1665" si="76">BF1602-BA1602</f>
        <v>-0.33333333333575865</v>
      </c>
      <c r="BH1602" t="str">
        <f t="shared" ref="BH1602:BH1665" si="77">IF(BG1602=1,"COMPLY",IF(BG1602&lt;1,"COMPLY","NOT COMPLY"))</f>
        <v>COMPLY</v>
      </c>
      <c r="BI1602" t="str">
        <f>VLOOKUP(H1602,Sheet2!$A$1:$B$270,2,FALSE)</f>
        <v>GRESIK</v>
      </c>
    </row>
    <row r="1603" spans="1:61">
      <c r="A1603">
        <v>1602</v>
      </c>
      <c r="B1603">
        <v>1002640704</v>
      </c>
      <c r="C1603">
        <v>3</v>
      </c>
      <c r="D1603" t="s">
        <v>55</v>
      </c>
      <c r="E1603">
        <v>5</v>
      </c>
      <c r="F1603" t="s">
        <v>260</v>
      </c>
      <c r="G1603" t="s">
        <v>122</v>
      </c>
      <c r="H1603" t="s">
        <v>290</v>
      </c>
      <c r="I1603" t="s">
        <v>212</v>
      </c>
      <c r="J1603" t="s">
        <v>213</v>
      </c>
      <c r="K1603" t="s">
        <v>149</v>
      </c>
      <c r="L1603" t="s">
        <v>214</v>
      </c>
      <c r="M1603" t="s">
        <v>76</v>
      </c>
      <c r="N1603" t="s">
        <v>215</v>
      </c>
      <c r="O1603" s="57">
        <v>46311.683113425926</v>
      </c>
      <c r="P1603" s="57">
        <v>46312.8675</v>
      </c>
      <c r="Q1603">
        <v>69411737</v>
      </c>
      <c r="S1603">
        <v>152446246645</v>
      </c>
      <c r="T1603" t="s">
        <v>9079</v>
      </c>
      <c r="U1603" t="s">
        <v>9080</v>
      </c>
      <c r="V1603" t="s">
        <v>9081</v>
      </c>
      <c r="Z1603">
        <v>112.58634240000001</v>
      </c>
      <c r="AA1603">
        <v>-7.2770014999999999</v>
      </c>
      <c r="AB1603" t="s">
        <v>9082</v>
      </c>
      <c r="AC1603" t="s">
        <v>235</v>
      </c>
      <c r="AL1603" t="s">
        <v>217</v>
      </c>
      <c r="AM1603" t="s">
        <v>9083</v>
      </c>
      <c r="AN1603" t="s">
        <v>6</v>
      </c>
      <c r="AO1603" t="s">
        <v>9084</v>
      </c>
      <c r="AP1603" s="57">
        <v>46312.625</v>
      </c>
      <c r="AR1603" t="s">
        <v>218</v>
      </c>
      <c r="AS1603" t="s">
        <v>827</v>
      </c>
      <c r="AT1603" t="s">
        <v>342</v>
      </c>
      <c r="AU1603">
        <v>20261017</v>
      </c>
      <c r="AV1603" t="s">
        <v>221</v>
      </c>
      <c r="AW1603" t="s">
        <v>1901</v>
      </c>
      <c r="AX1603" t="s">
        <v>222</v>
      </c>
      <c r="BA1603" s="57">
        <v>46312.625</v>
      </c>
      <c r="BB1603" t="s">
        <v>9083</v>
      </c>
      <c r="BC1603">
        <v>2026</v>
      </c>
      <c r="BD1603">
        <v>10</v>
      </c>
      <c r="BE1603">
        <v>17</v>
      </c>
      <c r="BF1603" s="6">
        <f t="shared" si="75"/>
        <v>46312</v>
      </c>
      <c r="BG1603">
        <f t="shared" si="76"/>
        <v>-0.625</v>
      </c>
      <c r="BH1603" t="str">
        <f t="shared" si="77"/>
        <v>COMPLY</v>
      </c>
      <c r="BI1603" t="str">
        <f>VLOOKUP(H1603,Sheet2!$A$1:$B$270,2,FALSE)</f>
        <v>GRESIK</v>
      </c>
    </row>
    <row r="1604" spans="1:61">
      <c r="A1604">
        <v>1603</v>
      </c>
      <c r="B1604">
        <v>1002646012</v>
      </c>
      <c r="C1604">
        <v>3</v>
      </c>
      <c r="D1604" t="s">
        <v>55</v>
      </c>
      <c r="E1604">
        <v>5</v>
      </c>
      <c r="F1604" t="s">
        <v>260</v>
      </c>
      <c r="G1604" t="s">
        <v>122</v>
      </c>
      <c r="H1604" t="s">
        <v>290</v>
      </c>
      <c r="I1604" t="s">
        <v>212</v>
      </c>
      <c r="J1604" t="s">
        <v>213</v>
      </c>
      <c r="K1604" t="s">
        <v>149</v>
      </c>
      <c r="L1604" t="s">
        <v>214</v>
      </c>
      <c r="M1604" t="s">
        <v>238</v>
      </c>
      <c r="N1604" t="s">
        <v>215</v>
      </c>
      <c r="O1604" s="57">
        <v>46315.653981481482</v>
      </c>
      <c r="P1604" s="57">
        <v>46315.655624999999</v>
      </c>
      <c r="Q1604">
        <v>69413966</v>
      </c>
      <c r="S1604">
        <v>152446246661</v>
      </c>
      <c r="T1604" t="s">
        <v>10585</v>
      </c>
      <c r="U1604" t="s">
        <v>10586</v>
      </c>
      <c r="V1604" t="s">
        <v>10587</v>
      </c>
      <c r="Z1604">
        <v>112.49924428761</v>
      </c>
      <c r="AA1604">
        <v>-7.2210826997726496</v>
      </c>
      <c r="AB1604" t="s">
        <v>10588</v>
      </c>
      <c r="AC1604" t="s">
        <v>216</v>
      </c>
      <c r="AL1604" t="s">
        <v>217</v>
      </c>
      <c r="AM1604" t="s">
        <v>9968</v>
      </c>
      <c r="AN1604" t="s">
        <v>6</v>
      </c>
      <c r="AO1604" t="s">
        <v>10444</v>
      </c>
      <c r="AP1604" s="57">
        <v>46316.625</v>
      </c>
      <c r="AR1604" t="s">
        <v>239</v>
      </c>
      <c r="AS1604" t="s">
        <v>827</v>
      </c>
      <c r="AT1604" t="s">
        <v>230</v>
      </c>
      <c r="AV1604" t="s">
        <v>238</v>
      </c>
      <c r="AW1604" t="s">
        <v>875</v>
      </c>
      <c r="AX1604" t="s">
        <v>222</v>
      </c>
      <c r="BA1604" s="57">
        <v>46316.625</v>
      </c>
      <c r="BB1604" t="s">
        <v>9968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GRESIK</v>
      </c>
    </row>
    <row r="1605" spans="1:61">
      <c r="A1605">
        <v>1604</v>
      </c>
      <c r="B1605">
        <v>1002646136</v>
      </c>
      <c r="C1605">
        <v>3</v>
      </c>
      <c r="D1605" t="s">
        <v>55</v>
      </c>
      <c r="E1605">
        <v>5</v>
      </c>
      <c r="F1605" t="s">
        <v>260</v>
      </c>
      <c r="G1605" t="s">
        <v>122</v>
      </c>
      <c r="H1605" t="s">
        <v>290</v>
      </c>
      <c r="I1605" t="s">
        <v>212</v>
      </c>
      <c r="J1605" t="s">
        <v>213</v>
      </c>
      <c r="K1605" t="s">
        <v>149</v>
      </c>
      <c r="L1605" t="s">
        <v>214</v>
      </c>
      <c r="M1605" t="s">
        <v>238</v>
      </c>
      <c r="N1605" t="s">
        <v>215</v>
      </c>
      <c r="O1605" s="57">
        <v>46315.679756944446</v>
      </c>
      <c r="P1605" s="57">
        <v>46315.680567129632</v>
      </c>
      <c r="Q1605">
        <v>69414012</v>
      </c>
      <c r="S1605">
        <v>152446246663</v>
      </c>
      <c r="T1605" t="s">
        <v>10589</v>
      </c>
      <c r="U1605" t="s">
        <v>10590</v>
      </c>
      <c r="V1605" t="s">
        <v>10591</v>
      </c>
      <c r="Z1605">
        <v>112.501833625137</v>
      </c>
      <c r="AA1605">
        <v>-7.2215806269823801</v>
      </c>
      <c r="AB1605" t="s">
        <v>10592</v>
      </c>
      <c r="AC1605" t="s">
        <v>216</v>
      </c>
      <c r="AL1605" t="s">
        <v>217</v>
      </c>
      <c r="AM1605" t="s">
        <v>10593</v>
      </c>
      <c r="AN1605" t="s">
        <v>6</v>
      </c>
      <c r="AO1605" t="s">
        <v>10116</v>
      </c>
      <c r="AP1605" s="57">
        <v>46316.625</v>
      </c>
      <c r="AR1605" t="s">
        <v>239</v>
      </c>
      <c r="AS1605" t="s">
        <v>827</v>
      </c>
      <c r="AT1605" t="s">
        <v>230</v>
      </c>
      <c r="AV1605" t="s">
        <v>238</v>
      </c>
      <c r="AW1605" t="s">
        <v>883</v>
      </c>
      <c r="AX1605" t="s">
        <v>222</v>
      </c>
      <c r="BA1605" s="57">
        <v>46316.625</v>
      </c>
      <c r="BB1605" t="s">
        <v>10593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str">
        <f>VLOOKUP(H1605,Sheet2!$A$1:$B$270,2,FALSE)</f>
        <v>GRESIK</v>
      </c>
    </row>
    <row r="1606" spans="1:61">
      <c r="A1606">
        <v>1605</v>
      </c>
      <c r="B1606">
        <v>1002629909</v>
      </c>
      <c r="C1606">
        <v>3</v>
      </c>
      <c r="D1606" t="s">
        <v>55</v>
      </c>
      <c r="E1606">
        <v>5</v>
      </c>
      <c r="F1606" t="s">
        <v>260</v>
      </c>
      <c r="G1606" t="s">
        <v>122</v>
      </c>
      <c r="H1606" t="s">
        <v>319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46304.603877314818</v>
      </c>
      <c r="P1606" s="57">
        <v>46307.673750000002</v>
      </c>
      <c r="Q1606">
        <v>69407446</v>
      </c>
      <c r="S1606">
        <v>152445902875</v>
      </c>
      <c r="T1606" t="s">
        <v>5586</v>
      </c>
      <c r="U1606" t="s">
        <v>5587</v>
      </c>
      <c r="V1606" t="s">
        <v>5588</v>
      </c>
      <c r="Z1606">
        <v>112.53482144325901</v>
      </c>
      <c r="AA1606">
        <v>-7.1710613444766498</v>
      </c>
      <c r="AB1606" t="s">
        <v>5589</v>
      </c>
      <c r="AC1606" t="s">
        <v>216</v>
      </c>
      <c r="AL1606" t="s">
        <v>217</v>
      </c>
      <c r="AM1606" t="s">
        <v>5590</v>
      </c>
      <c r="AN1606" t="s">
        <v>6</v>
      </c>
      <c r="AO1606" s="57">
        <v>46275.611446759256</v>
      </c>
      <c r="AP1606" s="57">
        <v>46307.333333333336</v>
      </c>
      <c r="AR1606" t="s">
        <v>218</v>
      </c>
      <c r="AS1606" t="s">
        <v>122</v>
      </c>
      <c r="AT1606" t="s">
        <v>230</v>
      </c>
      <c r="AU1606">
        <v>20261012</v>
      </c>
      <c r="AV1606" t="s">
        <v>221</v>
      </c>
      <c r="AW1606" t="s">
        <v>923</v>
      </c>
      <c r="AX1606" t="s">
        <v>222</v>
      </c>
      <c r="BA1606" s="57">
        <v>46307.333333333336</v>
      </c>
      <c r="BB1606" t="s">
        <v>5590</v>
      </c>
      <c r="BC1606">
        <v>2026</v>
      </c>
      <c r="BD1606">
        <v>10</v>
      </c>
      <c r="BE1606">
        <v>12</v>
      </c>
      <c r="BF1606" s="6">
        <f t="shared" si="75"/>
        <v>46307</v>
      </c>
      <c r="BG1606">
        <f t="shared" si="76"/>
        <v>-0.33333333333575865</v>
      </c>
      <c r="BH1606" t="str">
        <f t="shared" si="77"/>
        <v>COMPLY</v>
      </c>
      <c r="BI1606" t="str">
        <f>VLOOKUP(H1606,Sheet2!$A$1:$B$270,2,FALSE)</f>
        <v>GRESIK</v>
      </c>
    </row>
    <row r="1607" spans="1:61">
      <c r="A1607">
        <v>1606</v>
      </c>
      <c r="B1607">
        <v>1002634875</v>
      </c>
      <c r="C1607">
        <v>3</v>
      </c>
      <c r="D1607" t="s">
        <v>55</v>
      </c>
      <c r="E1607">
        <v>5</v>
      </c>
      <c r="F1607" t="s">
        <v>260</v>
      </c>
      <c r="G1607" t="s">
        <v>122</v>
      </c>
      <c r="H1607" t="s">
        <v>319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46308.522685185184</v>
      </c>
      <c r="P1607" s="57">
        <v>46309.585613425923</v>
      </c>
      <c r="Q1607">
        <v>69409335</v>
      </c>
      <c r="S1607">
        <v>152445902876</v>
      </c>
      <c r="T1607" t="s">
        <v>5591</v>
      </c>
      <c r="U1607" t="s">
        <v>5592</v>
      </c>
      <c r="V1607" t="s">
        <v>6404</v>
      </c>
      <c r="Z1607">
        <v>112.5338998</v>
      </c>
      <c r="AA1607">
        <v>-7.1761774999999997</v>
      </c>
      <c r="AB1607" t="s">
        <v>6405</v>
      </c>
      <c r="AC1607" t="s">
        <v>216</v>
      </c>
      <c r="AL1607" t="s">
        <v>217</v>
      </c>
      <c r="AM1607" t="s">
        <v>5885</v>
      </c>
      <c r="AN1607" t="s">
        <v>6</v>
      </c>
      <c r="AO1607" t="s">
        <v>6268</v>
      </c>
      <c r="AP1607" s="57">
        <v>46309.458333333336</v>
      </c>
      <c r="AR1607" t="s">
        <v>218</v>
      </c>
      <c r="AS1607" t="s">
        <v>122</v>
      </c>
      <c r="AT1607" t="s">
        <v>230</v>
      </c>
      <c r="AU1607">
        <v>20261014</v>
      </c>
      <c r="AV1607" t="s">
        <v>221</v>
      </c>
      <c r="AW1607" t="s">
        <v>879</v>
      </c>
      <c r="AX1607" t="s">
        <v>222</v>
      </c>
      <c r="BA1607" s="57">
        <v>46309.458333333336</v>
      </c>
      <c r="BB1607" t="s">
        <v>5885</v>
      </c>
      <c r="BC1607">
        <v>2026</v>
      </c>
      <c r="BD1607">
        <v>10</v>
      </c>
      <c r="BE1607">
        <v>14</v>
      </c>
      <c r="BF1607" s="6">
        <f t="shared" si="75"/>
        <v>46309</v>
      </c>
      <c r="BG1607">
        <f t="shared" si="76"/>
        <v>-0.45833333333575865</v>
      </c>
      <c r="BH1607" t="str">
        <f t="shared" si="77"/>
        <v>COMPLY</v>
      </c>
      <c r="BI1607" t="str">
        <f>VLOOKUP(H1607,Sheet2!$A$1:$B$270,2,FALSE)</f>
        <v>GRESIK</v>
      </c>
    </row>
    <row r="1608" spans="1:61">
      <c r="A1608">
        <v>1607</v>
      </c>
      <c r="B1608">
        <v>1002639938</v>
      </c>
      <c r="C1608">
        <v>3</v>
      </c>
      <c r="D1608" t="s">
        <v>55</v>
      </c>
      <c r="E1608">
        <v>5</v>
      </c>
      <c r="F1608" t="s">
        <v>260</v>
      </c>
      <c r="G1608" t="s">
        <v>122</v>
      </c>
      <c r="H1608" t="s">
        <v>319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46311.478865740741</v>
      </c>
      <c r="P1608" s="57">
        <v>46312.567511574074</v>
      </c>
      <c r="Q1608">
        <v>69411386</v>
      </c>
      <c r="S1608">
        <v>152445902992</v>
      </c>
      <c r="T1608" t="s">
        <v>9085</v>
      </c>
      <c r="U1608" t="s">
        <v>9086</v>
      </c>
      <c r="V1608" t="s">
        <v>9087</v>
      </c>
      <c r="Z1608">
        <v>112.5197854</v>
      </c>
      <c r="AA1608">
        <v>-7.1162340999999998</v>
      </c>
      <c r="AB1608" t="s">
        <v>9088</v>
      </c>
      <c r="AC1608" t="s">
        <v>216</v>
      </c>
      <c r="AL1608" t="s">
        <v>217</v>
      </c>
      <c r="AM1608" t="s">
        <v>8089</v>
      </c>
      <c r="AN1608" t="s">
        <v>6</v>
      </c>
      <c r="AO1608" t="s">
        <v>8095</v>
      </c>
      <c r="AP1608" s="57">
        <v>46312.333333333336</v>
      </c>
      <c r="AR1608" t="s">
        <v>218</v>
      </c>
      <c r="AS1608" t="s">
        <v>122</v>
      </c>
      <c r="AT1608" t="s">
        <v>230</v>
      </c>
      <c r="AU1608">
        <v>20261017</v>
      </c>
      <c r="AV1608" t="s">
        <v>221</v>
      </c>
      <c r="AW1608" t="s">
        <v>875</v>
      </c>
      <c r="AX1608" t="s">
        <v>222</v>
      </c>
      <c r="BA1608" s="57">
        <v>46312.333333333336</v>
      </c>
      <c r="BB1608" t="s">
        <v>8089</v>
      </c>
      <c r="BC1608">
        <v>2026</v>
      </c>
      <c r="BD1608">
        <v>10</v>
      </c>
      <c r="BE1608">
        <v>17</v>
      </c>
      <c r="BF1608" s="6">
        <f t="shared" si="75"/>
        <v>46312</v>
      </c>
      <c r="BG1608">
        <f t="shared" si="76"/>
        <v>-0.33333333333575865</v>
      </c>
      <c r="BH1608" t="str">
        <f t="shared" si="77"/>
        <v>COMPLY</v>
      </c>
      <c r="BI1608" t="str">
        <f>VLOOKUP(H1608,Sheet2!$A$1:$B$270,2,FALSE)</f>
        <v>GRESIK</v>
      </c>
    </row>
    <row r="1609" spans="1:61">
      <c r="A1609">
        <v>1608</v>
      </c>
      <c r="B1609">
        <v>1002643492</v>
      </c>
      <c r="C1609">
        <v>3</v>
      </c>
      <c r="D1609" t="s">
        <v>55</v>
      </c>
      <c r="E1609">
        <v>5</v>
      </c>
      <c r="F1609" t="s">
        <v>260</v>
      </c>
      <c r="G1609" t="s">
        <v>122</v>
      </c>
      <c r="H1609" t="s">
        <v>319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46314.610127314816</v>
      </c>
      <c r="P1609" s="57">
        <v>46315.514502314814</v>
      </c>
      <c r="Q1609">
        <v>69413059</v>
      </c>
      <c r="S1609">
        <v>152445902999</v>
      </c>
      <c r="T1609" t="s">
        <v>9938</v>
      </c>
      <c r="U1609" t="s">
        <v>9939</v>
      </c>
      <c r="V1609" t="s">
        <v>9940</v>
      </c>
      <c r="Z1609">
        <v>112.56293099373499</v>
      </c>
      <c r="AA1609">
        <v>-7.1667015661078004</v>
      </c>
      <c r="AB1609" t="s">
        <v>9941</v>
      </c>
      <c r="AC1609" t="s">
        <v>216</v>
      </c>
      <c r="AL1609" t="s">
        <v>217</v>
      </c>
      <c r="AM1609" t="s">
        <v>9518</v>
      </c>
      <c r="AN1609" t="s">
        <v>6</v>
      </c>
      <c r="AO1609" t="s">
        <v>9590</v>
      </c>
      <c r="AP1609" s="57">
        <v>46315.458333333336</v>
      </c>
      <c r="AR1609" t="s">
        <v>218</v>
      </c>
      <c r="AS1609" t="s">
        <v>122</v>
      </c>
      <c r="AT1609" t="s">
        <v>230</v>
      </c>
      <c r="AU1609">
        <v>20261020</v>
      </c>
      <c r="AV1609" t="s">
        <v>221</v>
      </c>
      <c r="AW1609" t="s">
        <v>883</v>
      </c>
      <c r="AX1609" t="s">
        <v>222</v>
      </c>
      <c r="BA1609" s="57">
        <v>46315.458333333336</v>
      </c>
      <c r="BB1609" t="s">
        <v>9518</v>
      </c>
      <c r="BC1609">
        <v>2026</v>
      </c>
      <c r="BD1609">
        <v>10</v>
      </c>
      <c r="BE1609">
        <v>20</v>
      </c>
      <c r="BF1609" s="6">
        <f t="shared" si="75"/>
        <v>46315</v>
      </c>
      <c r="BG1609">
        <f t="shared" si="76"/>
        <v>-0.45833333333575865</v>
      </c>
      <c r="BH1609" t="str">
        <f t="shared" si="77"/>
        <v>COMPLY</v>
      </c>
      <c r="BI1609" t="str">
        <f>VLOOKUP(H1609,Sheet2!$A$1:$B$270,2,FALSE)</f>
        <v>GRESIK</v>
      </c>
    </row>
    <row r="1610" spans="1:61">
      <c r="A1610">
        <v>1609</v>
      </c>
      <c r="B1610">
        <v>1002635957</v>
      </c>
      <c r="C1610">
        <v>3</v>
      </c>
      <c r="D1610" t="s">
        <v>55</v>
      </c>
      <c r="E1610">
        <v>5</v>
      </c>
      <c r="F1610" t="s">
        <v>260</v>
      </c>
      <c r="G1610" t="s">
        <v>122</v>
      </c>
      <c r="H1610" t="s">
        <v>319</v>
      </c>
      <c r="I1610" t="s">
        <v>212</v>
      </c>
      <c r="J1610" t="s">
        <v>213</v>
      </c>
      <c r="K1610" t="s">
        <v>149</v>
      </c>
      <c r="L1610" t="s">
        <v>214</v>
      </c>
      <c r="M1610" t="s">
        <v>839</v>
      </c>
      <c r="N1610" t="s">
        <v>215</v>
      </c>
      <c r="O1610" s="57">
        <v>46309.331030092595</v>
      </c>
      <c r="P1610" s="57">
        <v>46310.487488425926</v>
      </c>
      <c r="Q1610">
        <v>69409760</v>
      </c>
      <c r="S1610">
        <v>152445902877</v>
      </c>
      <c r="T1610" t="s">
        <v>7212</v>
      </c>
      <c r="U1610" t="s">
        <v>7213</v>
      </c>
      <c r="V1610" t="s">
        <v>7214</v>
      </c>
      <c r="Z1610">
        <v>112.524116076529</v>
      </c>
      <c r="AA1610">
        <v>-7.1450105003172002</v>
      </c>
      <c r="AB1610" t="s">
        <v>7215</v>
      </c>
      <c r="AC1610" t="s">
        <v>216</v>
      </c>
      <c r="AL1610" t="s">
        <v>217</v>
      </c>
      <c r="AM1610" t="s">
        <v>7216</v>
      </c>
      <c r="AN1610" t="s">
        <v>6</v>
      </c>
      <c r="AO1610" t="s">
        <v>6825</v>
      </c>
      <c r="AP1610" s="57">
        <v>46310.333333333336</v>
      </c>
      <c r="AQ1610" t="s">
        <v>841</v>
      </c>
      <c r="AR1610" t="s">
        <v>840</v>
      </c>
      <c r="AS1610" t="s">
        <v>122</v>
      </c>
      <c r="AT1610" t="s">
        <v>230</v>
      </c>
      <c r="AV1610" t="s">
        <v>7858</v>
      </c>
      <c r="AW1610" t="s">
        <v>877</v>
      </c>
      <c r="AX1610" t="s">
        <v>222</v>
      </c>
      <c r="BA1610" s="57">
        <v>46310.333333333336</v>
      </c>
      <c r="BB1610" t="s">
        <v>7216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str">
        <f>VLOOKUP(H1610,Sheet2!$A$1:$B$270,2,FALSE)</f>
        <v>GRESIK</v>
      </c>
    </row>
    <row r="1611" spans="1:61">
      <c r="A1611">
        <v>1610</v>
      </c>
      <c r="B1611">
        <v>1002629849</v>
      </c>
      <c r="C1611">
        <v>3</v>
      </c>
      <c r="D1611" t="s">
        <v>55</v>
      </c>
      <c r="E1611">
        <v>5</v>
      </c>
      <c r="F1611" t="s">
        <v>260</v>
      </c>
      <c r="G1611" t="s">
        <v>122</v>
      </c>
      <c r="H1611" t="s">
        <v>319</v>
      </c>
      <c r="I1611" t="s">
        <v>212</v>
      </c>
      <c r="J1611" t="s">
        <v>213</v>
      </c>
      <c r="K1611" t="s">
        <v>149</v>
      </c>
      <c r="L1611" t="s">
        <v>214</v>
      </c>
      <c r="M1611" t="s">
        <v>279</v>
      </c>
      <c r="N1611" t="s">
        <v>215</v>
      </c>
      <c r="O1611" s="57">
        <v>46304.594918981478</v>
      </c>
      <c r="P1611" s="57">
        <v>46305.848981481482</v>
      </c>
      <c r="Q1611">
        <v>69407399</v>
      </c>
      <c r="S1611">
        <v>152445902506</v>
      </c>
      <c r="T1611" t="s">
        <v>5591</v>
      </c>
      <c r="U1611" t="s">
        <v>5592</v>
      </c>
      <c r="V1611" t="s">
        <v>5593</v>
      </c>
      <c r="Z1611">
        <v>112.53393296152301</v>
      </c>
      <c r="AA1611">
        <v>-7.1766685182855801</v>
      </c>
      <c r="AB1611" t="s">
        <v>5594</v>
      </c>
      <c r="AC1611" t="s">
        <v>216</v>
      </c>
      <c r="AL1611" t="s">
        <v>217</v>
      </c>
      <c r="AM1611" t="s">
        <v>5451</v>
      </c>
      <c r="AN1611" t="s">
        <v>6</v>
      </c>
      <c r="AO1611" s="57">
        <v>46275.600995370369</v>
      </c>
      <c r="AP1611" s="57">
        <v>46307.333333333336</v>
      </c>
      <c r="AR1611" t="s">
        <v>239</v>
      </c>
      <c r="AS1611" t="s">
        <v>122</v>
      </c>
      <c r="AT1611" t="s">
        <v>230</v>
      </c>
      <c r="AV1611" t="s">
        <v>5595</v>
      </c>
      <c r="AW1611" t="s">
        <v>923</v>
      </c>
      <c r="AX1611" t="s">
        <v>222</v>
      </c>
      <c r="BA1611" s="57">
        <v>46307.333333333336</v>
      </c>
      <c r="BB1611" t="s">
        <v>5451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str">
        <f>VLOOKUP(H1611,Sheet2!$A$1:$B$270,2,FALSE)</f>
        <v>GRESIK</v>
      </c>
    </row>
    <row r="1612" spans="1:61">
      <c r="A1612">
        <v>1611</v>
      </c>
      <c r="B1612">
        <v>1002620964</v>
      </c>
      <c r="C1612">
        <v>3</v>
      </c>
      <c r="D1612" t="s">
        <v>55</v>
      </c>
      <c r="E1612">
        <v>5</v>
      </c>
      <c r="F1612" t="s">
        <v>260</v>
      </c>
      <c r="G1612" t="s">
        <v>122</v>
      </c>
      <c r="H1612" t="s">
        <v>345</v>
      </c>
      <c r="I1612" t="s">
        <v>212</v>
      </c>
      <c r="J1612" t="s">
        <v>213</v>
      </c>
      <c r="K1612" t="s">
        <v>149</v>
      </c>
      <c r="L1612" t="s">
        <v>214</v>
      </c>
      <c r="M1612" t="s">
        <v>1400</v>
      </c>
      <c r="N1612" t="s">
        <v>215</v>
      </c>
      <c r="O1612" s="57">
        <v>46298.544907407406</v>
      </c>
      <c r="P1612" s="57">
        <v>46300.488368055558</v>
      </c>
      <c r="Q1612">
        <v>69403582</v>
      </c>
      <c r="S1612">
        <v>152421262601</v>
      </c>
      <c r="T1612" t="s">
        <v>2272</v>
      </c>
      <c r="U1612" t="s">
        <v>2273</v>
      </c>
      <c r="V1612" t="s">
        <v>2274</v>
      </c>
      <c r="Z1612">
        <v>112.6158289</v>
      </c>
      <c r="AA1612">
        <v>-7.1516697000000002</v>
      </c>
      <c r="AB1612" t="s">
        <v>2275</v>
      </c>
      <c r="AC1612" t="s">
        <v>216</v>
      </c>
      <c r="AL1612" t="s">
        <v>217</v>
      </c>
      <c r="AM1612" t="s">
        <v>1467</v>
      </c>
      <c r="AN1612" t="s">
        <v>6</v>
      </c>
      <c r="AO1612" s="57">
        <v>46091.549074074072</v>
      </c>
      <c r="AP1612" s="57">
        <v>46299.458333333336</v>
      </c>
      <c r="AQ1612" t="s">
        <v>841</v>
      </c>
      <c r="AR1612" t="s">
        <v>14</v>
      </c>
      <c r="AS1612" t="s">
        <v>122</v>
      </c>
      <c r="AT1612" t="s">
        <v>230</v>
      </c>
      <c r="AV1612" t="s">
        <v>2970</v>
      </c>
      <c r="AW1612" t="s">
        <v>923</v>
      </c>
      <c r="AX1612" t="s">
        <v>222</v>
      </c>
      <c r="BA1612" s="57">
        <v>46299.458333333336</v>
      </c>
      <c r="BB1612" t="s">
        <v>1467</v>
      </c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str">
        <f>VLOOKUP(H1612,Sheet2!$A$1:$B$270,2,FALSE)</f>
        <v>GRESIK</v>
      </c>
    </row>
    <row r="1613" spans="1:61">
      <c r="A1613">
        <v>1612</v>
      </c>
      <c r="B1613">
        <v>1002635632</v>
      </c>
      <c r="C1613">
        <v>3</v>
      </c>
      <c r="D1613" t="s">
        <v>55</v>
      </c>
      <c r="E1613">
        <v>5</v>
      </c>
      <c r="F1613" t="s">
        <v>260</v>
      </c>
      <c r="G1613" t="s">
        <v>122</v>
      </c>
      <c r="H1613" t="s">
        <v>345</v>
      </c>
      <c r="I1613" t="s">
        <v>212</v>
      </c>
      <c r="J1613" t="s">
        <v>213</v>
      </c>
      <c r="K1613" t="s">
        <v>149</v>
      </c>
      <c r="L1613" t="s">
        <v>214</v>
      </c>
      <c r="M1613" t="s">
        <v>1400</v>
      </c>
      <c r="N1613" t="s">
        <v>215</v>
      </c>
      <c r="O1613" s="57">
        <v>46308.685115740744</v>
      </c>
      <c r="P1613" s="57">
        <v>46310.629583333335</v>
      </c>
      <c r="Q1613">
        <v>69409621</v>
      </c>
      <c r="S1613">
        <v>152421263255</v>
      </c>
      <c r="T1613" t="s">
        <v>6781</v>
      </c>
      <c r="U1613" t="s">
        <v>6782</v>
      </c>
      <c r="V1613" t="s">
        <v>6783</v>
      </c>
      <c r="Z1613">
        <v>112.6500638</v>
      </c>
      <c r="AA1613">
        <v>-7.1696409999999897</v>
      </c>
      <c r="AB1613" t="s">
        <v>6784</v>
      </c>
      <c r="AC1613" t="s">
        <v>235</v>
      </c>
      <c r="AL1613" t="s">
        <v>217</v>
      </c>
      <c r="AM1613" t="s">
        <v>6785</v>
      </c>
      <c r="AN1613" t="s">
        <v>6</v>
      </c>
      <c r="AO1613" t="s">
        <v>6786</v>
      </c>
      <c r="AP1613" s="57">
        <v>46309.625</v>
      </c>
      <c r="AQ1613" t="s">
        <v>841</v>
      </c>
      <c r="AR1613" t="s">
        <v>14</v>
      </c>
      <c r="AS1613" t="s">
        <v>122</v>
      </c>
      <c r="AT1613" t="s">
        <v>230</v>
      </c>
      <c r="AV1613" t="s">
        <v>7859</v>
      </c>
      <c r="AW1613" t="s">
        <v>236</v>
      </c>
      <c r="AX1613" t="s">
        <v>222</v>
      </c>
      <c r="BA1613" s="57">
        <v>46309.625</v>
      </c>
      <c r="BB1613" t="s">
        <v>6785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str">
        <f>VLOOKUP(H1613,Sheet2!$A$1:$B$270,2,FALSE)</f>
        <v>GRESIK</v>
      </c>
    </row>
    <row r="1614" spans="1:61">
      <c r="A1614">
        <v>1613</v>
      </c>
      <c r="B1614">
        <v>1002640912</v>
      </c>
      <c r="C1614">
        <v>3</v>
      </c>
      <c r="D1614" t="s">
        <v>55</v>
      </c>
      <c r="E1614">
        <v>5</v>
      </c>
      <c r="F1614" t="s">
        <v>260</v>
      </c>
      <c r="G1614" t="s">
        <v>122</v>
      </c>
      <c r="H1614" t="s">
        <v>345</v>
      </c>
      <c r="I1614" t="s">
        <v>212</v>
      </c>
      <c r="J1614" t="s">
        <v>213</v>
      </c>
      <c r="K1614" t="s">
        <v>149</v>
      </c>
      <c r="L1614" t="s">
        <v>214</v>
      </c>
      <c r="M1614" t="s">
        <v>1400</v>
      </c>
      <c r="N1614" t="s">
        <v>215</v>
      </c>
      <c r="O1614" s="57">
        <v>46311.782418981478</v>
      </c>
      <c r="P1614" s="57">
        <v>46314.589814814812</v>
      </c>
      <c r="Q1614">
        <v>69411836</v>
      </c>
      <c r="S1614">
        <v>152421263288</v>
      </c>
      <c r="T1614" t="s">
        <v>9098</v>
      </c>
      <c r="U1614" t="s">
        <v>9099</v>
      </c>
      <c r="V1614" t="s">
        <v>9100</v>
      </c>
      <c r="Z1614">
        <v>112.65515310000001</v>
      </c>
      <c r="AA1614">
        <v>-7.1584898999999904</v>
      </c>
      <c r="AB1614" t="s">
        <v>9101</v>
      </c>
      <c r="AC1614" t="s">
        <v>216</v>
      </c>
      <c r="AL1614" t="s">
        <v>217</v>
      </c>
      <c r="AM1614" t="s">
        <v>9102</v>
      </c>
      <c r="AN1614" t="s">
        <v>6</v>
      </c>
      <c r="AO1614" t="s">
        <v>9103</v>
      </c>
      <c r="AP1614" s="57">
        <v>46312.625</v>
      </c>
      <c r="AQ1614" t="s">
        <v>1495</v>
      </c>
      <c r="AR1614" t="s">
        <v>14</v>
      </c>
      <c r="AS1614" t="s">
        <v>122</v>
      </c>
      <c r="AT1614" t="s">
        <v>230</v>
      </c>
      <c r="AV1614" t="s">
        <v>9104</v>
      </c>
      <c r="AW1614" t="s">
        <v>875</v>
      </c>
      <c r="AX1614" t="s">
        <v>222</v>
      </c>
      <c r="BA1614" s="57">
        <v>46312.625</v>
      </c>
      <c r="BB1614" t="s">
        <v>9102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str">
        <f>VLOOKUP(H1614,Sheet2!$A$1:$B$270,2,FALSE)</f>
        <v>GRESIK</v>
      </c>
    </row>
    <row r="1615" spans="1:61">
      <c r="A1615">
        <v>1614</v>
      </c>
      <c r="B1615">
        <v>1002640769</v>
      </c>
      <c r="C1615">
        <v>3</v>
      </c>
      <c r="D1615" t="s">
        <v>55</v>
      </c>
      <c r="E1615">
        <v>5</v>
      </c>
      <c r="F1615" t="s">
        <v>260</v>
      </c>
      <c r="G1615" t="s">
        <v>122</v>
      </c>
      <c r="H1615" t="s">
        <v>345</v>
      </c>
      <c r="I1615" t="s">
        <v>212</v>
      </c>
      <c r="J1615" t="s">
        <v>213</v>
      </c>
      <c r="K1615" t="s">
        <v>149</v>
      </c>
      <c r="L1615" t="s">
        <v>214</v>
      </c>
      <c r="M1615" t="s">
        <v>1400</v>
      </c>
      <c r="N1615" t="s">
        <v>215</v>
      </c>
      <c r="O1615" s="57">
        <v>46311.701168981483</v>
      </c>
      <c r="P1615" s="57">
        <v>46316.495682870373</v>
      </c>
      <c r="Q1615">
        <v>69411766</v>
      </c>
      <c r="S1615">
        <v>152421262790</v>
      </c>
      <c r="T1615" t="s">
        <v>9110</v>
      </c>
      <c r="U1615" t="s">
        <v>9111</v>
      </c>
      <c r="V1615" t="s">
        <v>9112</v>
      </c>
      <c r="Z1615">
        <v>112.588529661297</v>
      </c>
      <c r="AA1615">
        <v>-7.1572007906225004</v>
      </c>
      <c r="AB1615" t="s">
        <v>9113</v>
      </c>
      <c r="AC1615" t="s">
        <v>216</v>
      </c>
      <c r="AL1615" t="s">
        <v>217</v>
      </c>
      <c r="AM1615" t="s">
        <v>8617</v>
      </c>
      <c r="AN1615" t="s">
        <v>6</v>
      </c>
      <c r="AO1615" t="s">
        <v>8359</v>
      </c>
      <c r="AP1615" s="57">
        <v>46312.625</v>
      </c>
      <c r="AQ1615" t="s">
        <v>841</v>
      </c>
      <c r="AR1615" t="s">
        <v>14</v>
      </c>
      <c r="AS1615" t="s">
        <v>122</v>
      </c>
      <c r="AT1615" t="s">
        <v>230</v>
      </c>
      <c r="AV1615" t="s">
        <v>10594</v>
      </c>
      <c r="AW1615" t="s">
        <v>880</v>
      </c>
      <c r="AX1615" t="s">
        <v>222</v>
      </c>
      <c r="BA1615" s="57">
        <v>46312.625</v>
      </c>
      <c r="BB1615" t="s">
        <v>8617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str">
        <f>VLOOKUP(H1615,Sheet2!$A$1:$B$270,2,FALSE)</f>
        <v>GRESIK</v>
      </c>
    </row>
    <row r="1616" spans="1:61">
      <c r="A1616">
        <v>1615</v>
      </c>
      <c r="B1616">
        <v>1002641945</v>
      </c>
      <c r="C1616">
        <v>3</v>
      </c>
      <c r="D1616" t="s">
        <v>55</v>
      </c>
      <c r="E1616">
        <v>5</v>
      </c>
      <c r="F1616" t="s">
        <v>260</v>
      </c>
      <c r="G1616" t="s">
        <v>122</v>
      </c>
      <c r="H1616" t="s">
        <v>345</v>
      </c>
      <c r="I1616" t="s">
        <v>212</v>
      </c>
      <c r="J1616" t="s">
        <v>213</v>
      </c>
      <c r="K1616" t="s">
        <v>149</v>
      </c>
      <c r="L1616" t="s">
        <v>214</v>
      </c>
      <c r="M1616" t="s">
        <v>1400</v>
      </c>
      <c r="N1616" t="s">
        <v>215</v>
      </c>
      <c r="O1616" s="57">
        <v>46313.596921296295</v>
      </c>
      <c r="P1616" s="57">
        <v>46315.691053240742</v>
      </c>
      <c r="Q1616">
        <v>69412401</v>
      </c>
      <c r="S1616">
        <v>152421262823</v>
      </c>
      <c r="T1616" t="s">
        <v>9105</v>
      </c>
      <c r="U1616" t="s">
        <v>9106</v>
      </c>
      <c r="V1616" t="s">
        <v>9107</v>
      </c>
      <c r="Z1616">
        <v>112.62566219999999</v>
      </c>
      <c r="AA1616">
        <v>-7.1409609999999999</v>
      </c>
      <c r="AB1616" t="s">
        <v>9108</v>
      </c>
      <c r="AC1616" t="s">
        <v>235</v>
      </c>
      <c r="AL1616" t="s">
        <v>217</v>
      </c>
      <c r="AM1616" t="s">
        <v>9109</v>
      </c>
      <c r="AN1616" t="s">
        <v>6</v>
      </c>
      <c r="AO1616" t="s">
        <v>9000</v>
      </c>
      <c r="AP1616" s="57">
        <v>46314.458333333336</v>
      </c>
      <c r="AQ1616" t="s">
        <v>841</v>
      </c>
      <c r="AR1616" t="s">
        <v>14</v>
      </c>
      <c r="AS1616" t="s">
        <v>122</v>
      </c>
      <c r="AT1616" t="s">
        <v>230</v>
      </c>
      <c r="AV1616" t="s">
        <v>10595</v>
      </c>
      <c r="AW1616" t="s">
        <v>2897</v>
      </c>
      <c r="AX1616" t="s">
        <v>222</v>
      </c>
      <c r="BA1616" s="57">
        <v>46314.458333333336</v>
      </c>
      <c r="BB1616" t="s">
        <v>9109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str">
        <f>VLOOKUP(H1616,Sheet2!$A$1:$B$270,2,FALSE)</f>
        <v>GRESIK</v>
      </c>
    </row>
    <row r="1617" spans="1:61">
      <c r="A1617">
        <v>1616</v>
      </c>
      <c r="B1617">
        <v>1002619756</v>
      </c>
      <c r="C1617">
        <v>3</v>
      </c>
      <c r="D1617" t="s">
        <v>55</v>
      </c>
      <c r="E1617">
        <v>5</v>
      </c>
      <c r="F1617" t="s">
        <v>260</v>
      </c>
      <c r="G1617" t="s">
        <v>122</v>
      </c>
      <c r="H1617" t="s">
        <v>345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46297.555324074077</v>
      </c>
      <c r="P1617" s="57">
        <v>46298.927268518521</v>
      </c>
      <c r="Q1617">
        <v>69403037</v>
      </c>
      <c r="S1617">
        <v>152421263061</v>
      </c>
      <c r="T1617" t="s">
        <v>2276</v>
      </c>
      <c r="U1617" t="s">
        <v>2277</v>
      </c>
      <c r="V1617" t="s">
        <v>2278</v>
      </c>
      <c r="Z1617">
        <v>112.656991034746</v>
      </c>
      <c r="AA1617">
        <v>-7.1561525661912597</v>
      </c>
      <c r="AB1617" t="s">
        <v>2279</v>
      </c>
      <c r="AC1617" t="s">
        <v>216</v>
      </c>
      <c r="AL1617" t="s">
        <v>217</v>
      </c>
      <c r="AM1617" t="s">
        <v>1511</v>
      </c>
      <c r="AN1617" t="s">
        <v>6</v>
      </c>
      <c r="AO1617" s="57">
        <v>46063.559317129628</v>
      </c>
      <c r="AP1617" s="57">
        <v>46298.458333333336</v>
      </c>
      <c r="AR1617" t="s">
        <v>218</v>
      </c>
      <c r="AS1617" t="s">
        <v>122</v>
      </c>
      <c r="AT1617" t="s">
        <v>230</v>
      </c>
      <c r="AU1617">
        <v>20261003</v>
      </c>
      <c r="AV1617" t="s">
        <v>221</v>
      </c>
      <c r="AW1617" t="s">
        <v>877</v>
      </c>
      <c r="AX1617" t="s">
        <v>222</v>
      </c>
      <c r="BA1617" s="57">
        <v>46298.458333333336</v>
      </c>
      <c r="BB1617" t="s">
        <v>1511</v>
      </c>
      <c r="BC1617">
        <v>2026</v>
      </c>
      <c r="BD1617">
        <v>10</v>
      </c>
      <c r="BE1617">
        <v>3</v>
      </c>
      <c r="BF1617" s="6">
        <f t="shared" si="75"/>
        <v>46298</v>
      </c>
      <c r="BG1617">
        <f t="shared" si="76"/>
        <v>-0.45833333333575865</v>
      </c>
      <c r="BH1617" t="str">
        <f t="shared" si="77"/>
        <v>COMPLY</v>
      </c>
      <c r="BI1617" t="str">
        <f>VLOOKUP(H1617,Sheet2!$A$1:$B$270,2,FALSE)</f>
        <v>GRESIK</v>
      </c>
    </row>
    <row r="1618" spans="1:61">
      <c r="A1618">
        <v>1617</v>
      </c>
      <c r="B1618">
        <v>1002619741</v>
      </c>
      <c r="C1618">
        <v>3</v>
      </c>
      <c r="D1618" t="s">
        <v>55</v>
      </c>
      <c r="E1618">
        <v>5</v>
      </c>
      <c r="F1618" t="s">
        <v>260</v>
      </c>
      <c r="G1618" t="s">
        <v>122</v>
      </c>
      <c r="H1618" t="s">
        <v>345</v>
      </c>
      <c r="I1618" t="s">
        <v>212</v>
      </c>
      <c r="J1618" t="s">
        <v>213</v>
      </c>
      <c r="K1618" t="s">
        <v>149</v>
      </c>
      <c r="L1618" t="s">
        <v>214</v>
      </c>
      <c r="M1618" t="s">
        <v>76</v>
      </c>
      <c r="N1618" t="s">
        <v>215</v>
      </c>
      <c r="O1618" s="57">
        <v>46297.551168981481</v>
      </c>
      <c r="P1618" s="57">
        <v>46298.669444444444</v>
      </c>
      <c r="Q1618">
        <v>69403055</v>
      </c>
      <c r="S1618">
        <v>152421261490</v>
      </c>
      <c r="T1618" t="s">
        <v>2280</v>
      </c>
      <c r="U1618" t="s">
        <v>2277</v>
      </c>
      <c r="V1618" t="s">
        <v>2281</v>
      </c>
      <c r="Z1618">
        <v>112.65705406665801</v>
      </c>
      <c r="AA1618">
        <v>-7.1562443815661396</v>
      </c>
      <c r="AB1618" t="s">
        <v>2282</v>
      </c>
      <c r="AC1618" t="s">
        <v>216</v>
      </c>
      <c r="AL1618" t="s">
        <v>217</v>
      </c>
      <c r="AM1618" t="s">
        <v>1511</v>
      </c>
      <c r="AN1618" t="s">
        <v>6</v>
      </c>
      <c r="AO1618" s="57">
        <v>46063.559317129628</v>
      </c>
      <c r="AP1618" s="57">
        <v>46298.458333333336</v>
      </c>
      <c r="AR1618" t="s">
        <v>218</v>
      </c>
      <c r="AS1618" t="s">
        <v>122</v>
      </c>
      <c r="AT1618" t="s">
        <v>230</v>
      </c>
      <c r="AU1618">
        <v>20261003</v>
      </c>
      <c r="AV1618" t="s">
        <v>221</v>
      </c>
      <c r="AW1618" t="s">
        <v>877</v>
      </c>
      <c r="AX1618" t="s">
        <v>222</v>
      </c>
      <c r="BA1618" s="57">
        <v>46298.458333333336</v>
      </c>
      <c r="BB1618" t="s">
        <v>1511</v>
      </c>
      <c r="BC1618">
        <v>2026</v>
      </c>
      <c r="BD1618">
        <v>10</v>
      </c>
      <c r="BE1618">
        <v>3</v>
      </c>
      <c r="BF1618" s="6">
        <f t="shared" si="75"/>
        <v>46298</v>
      </c>
      <c r="BG1618">
        <f t="shared" si="76"/>
        <v>-0.45833333333575865</v>
      </c>
      <c r="BH1618" t="str">
        <f t="shared" si="77"/>
        <v>COMPLY</v>
      </c>
      <c r="BI1618" t="str">
        <f>VLOOKUP(H1618,Sheet2!$A$1:$B$270,2,FALSE)</f>
        <v>GRESIK</v>
      </c>
    </row>
    <row r="1619" spans="1:61">
      <c r="A1619">
        <v>1618</v>
      </c>
      <c r="B1619">
        <v>1002621549</v>
      </c>
      <c r="C1619">
        <v>3</v>
      </c>
      <c r="D1619" t="s">
        <v>55</v>
      </c>
      <c r="E1619">
        <v>5</v>
      </c>
      <c r="F1619" t="s">
        <v>260</v>
      </c>
      <c r="G1619" t="s">
        <v>122</v>
      </c>
      <c r="H1619" t="s">
        <v>345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46300.330324074072</v>
      </c>
      <c r="P1619" s="57">
        <v>46300.878993055558</v>
      </c>
      <c r="Q1619">
        <v>69404013</v>
      </c>
      <c r="S1619">
        <v>152421263085</v>
      </c>
      <c r="T1619" t="s">
        <v>2971</v>
      </c>
      <c r="U1619" t="s">
        <v>2972</v>
      </c>
      <c r="V1619" t="s">
        <v>2973</v>
      </c>
      <c r="Z1619">
        <v>112.65444863587599</v>
      </c>
      <c r="AA1619">
        <v>-7.1678522243173699</v>
      </c>
      <c r="AB1619" t="s">
        <v>2974</v>
      </c>
      <c r="AC1619" t="s">
        <v>216</v>
      </c>
      <c r="AL1619" t="s">
        <v>217</v>
      </c>
      <c r="AM1619" t="s">
        <v>2975</v>
      </c>
      <c r="AN1619" t="s">
        <v>6</v>
      </c>
      <c r="AO1619" s="57">
        <v>46152.361574074072</v>
      </c>
      <c r="AP1619" s="57">
        <v>46301.333333333336</v>
      </c>
      <c r="AR1619" t="s">
        <v>218</v>
      </c>
      <c r="AS1619" t="s">
        <v>122</v>
      </c>
      <c r="AT1619" t="s">
        <v>230</v>
      </c>
      <c r="AU1619">
        <v>20261005</v>
      </c>
      <c r="AV1619" t="s">
        <v>221</v>
      </c>
      <c r="AW1619" t="s">
        <v>875</v>
      </c>
      <c r="AX1619" t="s">
        <v>222</v>
      </c>
      <c r="BA1619" s="57">
        <v>46301.333333333336</v>
      </c>
      <c r="BB1619" t="s">
        <v>2975</v>
      </c>
      <c r="BC1619">
        <v>2026</v>
      </c>
      <c r="BD1619">
        <v>10</v>
      </c>
      <c r="BE1619">
        <v>5</v>
      </c>
      <c r="BF1619" s="6">
        <f t="shared" si="75"/>
        <v>46300</v>
      </c>
      <c r="BG1619">
        <f t="shared" si="76"/>
        <v>-1.3333333333357587</v>
      </c>
      <c r="BH1619" t="str">
        <f t="shared" si="77"/>
        <v>COMPLY</v>
      </c>
      <c r="BI1619" t="str">
        <f>VLOOKUP(H1619,Sheet2!$A$1:$B$270,2,FALSE)</f>
        <v>GRESIK</v>
      </c>
    </row>
    <row r="1620" spans="1:61">
      <c r="A1620">
        <v>1619</v>
      </c>
      <c r="B1620">
        <v>1002622200</v>
      </c>
      <c r="C1620">
        <v>3</v>
      </c>
      <c r="D1620" t="s">
        <v>55</v>
      </c>
      <c r="E1620">
        <v>5</v>
      </c>
      <c r="F1620" t="s">
        <v>260</v>
      </c>
      <c r="G1620" t="s">
        <v>122</v>
      </c>
      <c r="H1620" t="s">
        <v>345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46300.488368055558</v>
      </c>
      <c r="P1620" s="57">
        <v>46300.819224537037</v>
      </c>
      <c r="Q1620">
        <v>69403582</v>
      </c>
      <c r="S1620">
        <v>152421263096</v>
      </c>
      <c r="T1620" t="s">
        <v>2272</v>
      </c>
      <c r="U1620" t="s">
        <v>2976</v>
      </c>
      <c r="V1620" t="s">
        <v>2977</v>
      </c>
      <c r="Z1620">
        <v>112.615132</v>
      </c>
      <c r="AA1620">
        <v>-7.1530110000000002</v>
      </c>
      <c r="AB1620" t="s">
        <v>2275</v>
      </c>
      <c r="AC1620" t="s">
        <v>216</v>
      </c>
      <c r="AL1620" t="s">
        <v>217</v>
      </c>
      <c r="AM1620" t="s">
        <v>2517</v>
      </c>
      <c r="AN1620" t="s">
        <v>6</v>
      </c>
      <c r="AO1620" s="57">
        <v>46152.496620370373</v>
      </c>
      <c r="AR1620" t="s">
        <v>218</v>
      </c>
      <c r="AS1620" t="s">
        <v>122</v>
      </c>
      <c r="AT1620" t="s">
        <v>230</v>
      </c>
      <c r="AU1620">
        <v>20261005</v>
      </c>
      <c r="AV1620" t="s">
        <v>221</v>
      </c>
      <c r="AW1620" t="s">
        <v>540</v>
      </c>
      <c r="AX1620" t="s">
        <v>222</v>
      </c>
      <c r="BA1620" s="57">
        <v>46300.291666666664</v>
      </c>
      <c r="BB1620" t="s">
        <v>2517</v>
      </c>
      <c r="BC1620">
        <v>2026</v>
      </c>
      <c r="BD1620">
        <v>10</v>
      </c>
      <c r="BE1620">
        <v>5</v>
      </c>
      <c r="BF1620" s="6">
        <f t="shared" si="75"/>
        <v>46300</v>
      </c>
      <c r="BG1620">
        <f t="shared" si="76"/>
        <v>-0.29166666666424135</v>
      </c>
      <c r="BH1620" t="str">
        <f t="shared" si="77"/>
        <v>COMPLY</v>
      </c>
      <c r="BI1620" t="str">
        <f>VLOOKUP(H1620,Sheet2!$A$1:$B$270,2,FALSE)</f>
        <v>GRESIK</v>
      </c>
    </row>
    <row r="1621" spans="1:61">
      <c r="A1621">
        <v>1620</v>
      </c>
      <c r="B1621">
        <v>1002624255</v>
      </c>
      <c r="C1621">
        <v>3</v>
      </c>
      <c r="D1621" t="s">
        <v>55</v>
      </c>
      <c r="E1621">
        <v>5</v>
      </c>
      <c r="F1621" t="s">
        <v>260</v>
      </c>
      <c r="G1621" t="s">
        <v>122</v>
      </c>
      <c r="H1621" t="s">
        <v>345</v>
      </c>
      <c r="I1621" t="s">
        <v>212</v>
      </c>
      <c r="J1621" t="s">
        <v>213</v>
      </c>
      <c r="K1621" t="s">
        <v>149</v>
      </c>
      <c r="M1621" t="s">
        <v>76</v>
      </c>
      <c r="N1621" t="s">
        <v>215</v>
      </c>
      <c r="O1621" s="57">
        <v>46301.550844907404</v>
      </c>
      <c r="P1621" s="57">
        <v>46301.638935185183</v>
      </c>
      <c r="Q1621">
        <v>69401935</v>
      </c>
      <c r="S1621">
        <v>152421263115</v>
      </c>
      <c r="T1621" t="s">
        <v>3580</v>
      </c>
      <c r="U1621" t="s">
        <v>3581</v>
      </c>
      <c r="V1621" t="s">
        <v>3582</v>
      </c>
      <c r="Z1621">
        <v>112.620654</v>
      </c>
      <c r="AA1621">
        <v>-7.1771700000000003</v>
      </c>
      <c r="AB1621" t="s">
        <v>3583</v>
      </c>
      <c r="AC1621" t="s">
        <v>216</v>
      </c>
      <c r="AL1621" t="s">
        <v>217</v>
      </c>
      <c r="AM1621" t="s">
        <v>3584</v>
      </c>
      <c r="AN1621" t="s">
        <v>6</v>
      </c>
      <c r="AO1621" s="57">
        <v>46183.559259259258</v>
      </c>
      <c r="AR1621" t="s">
        <v>218</v>
      </c>
      <c r="AS1621" t="s">
        <v>122</v>
      </c>
      <c r="AT1621" t="s">
        <v>342</v>
      </c>
      <c r="AU1621">
        <v>20261006</v>
      </c>
      <c r="AV1621" t="s">
        <v>221</v>
      </c>
      <c r="AW1621" t="s">
        <v>540</v>
      </c>
      <c r="AX1621" t="s">
        <v>222</v>
      </c>
      <c r="BA1621" s="57">
        <v>46301.291666666664</v>
      </c>
      <c r="BB1621" t="s">
        <v>3584</v>
      </c>
      <c r="BC1621">
        <v>2026</v>
      </c>
      <c r="BD1621">
        <v>10</v>
      </c>
      <c r="BE1621">
        <v>6</v>
      </c>
      <c r="BF1621" s="6">
        <f t="shared" si="75"/>
        <v>46301</v>
      </c>
      <c r="BG1621">
        <f t="shared" si="76"/>
        <v>-0.29166666666424135</v>
      </c>
      <c r="BH1621" t="str">
        <f t="shared" si="77"/>
        <v>COMPLY</v>
      </c>
      <c r="BI1621" t="str">
        <f>VLOOKUP(H1621,Sheet2!$A$1:$B$270,2,FALSE)</f>
        <v>GRESIK</v>
      </c>
    </row>
    <row r="1622" spans="1:61">
      <c r="A1622">
        <v>1621</v>
      </c>
      <c r="B1622">
        <v>1002623894</v>
      </c>
      <c r="C1622">
        <v>3</v>
      </c>
      <c r="D1622" t="s">
        <v>55</v>
      </c>
      <c r="E1622">
        <v>5</v>
      </c>
      <c r="F1622" t="s">
        <v>260</v>
      </c>
      <c r="G1622" t="s">
        <v>122</v>
      </c>
      <c r="H1622" t="s">
        <v>345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46301.451099537036</v>
      </c>
      <c r="P1622" s="57">
        <v>46301.66814814815</v>
      </c>
      <c r="Q1622">
        <v>69404870</v>
      </c>
      <c r="S1622">
        <v>152421263118</v>
      </c>
      <c r="T1622" t="s">
        <v>3585</v>
      </c>
      <c r="U1622" t="s">
        <v>3586</v>
      </c>
      <c r="V1622" t="s">
        <v>3587</v>
      </c>
      <c r="Z1622">
        <v>112.615219987928</v>
      </c>
      <c r="AA1622">
        <v>-7.1474336807550101</v>
      </c>
      <c r="AB1622" t="s">
        <v>3588</v>
      </c>
      <c r="AC1622" t="s">
        <v>216</v>
      </c>
      <c r="AL1622" t="s">
        <v>217</v>
      </c>
      <c r="AM1622" t="s">
        <v>3589</v>
      </c>
      <c r="AN1622" t="s">
        <v>6</v>
      </c>
      <c r="AO1622" s="57">
        <v>46183.454942129632</v>
      </c>
      <c r="AP1622" s="57">
        <v>46302.333333333336</v>
      </c>
      <c r="AR1622" t="s">
        <v>218</v>
      </c>
      <c r="AS1622" t="s">
        <v>122</v>
      </c>
      <c r="AT1622" t="s">
        <v>342</v>
      </c>
      <c r="AU1622">
        <v>20261006</v>
      </c>
      <c r="AV1622" t="s">
        <v>221</v>
      </c>
      <c r="AW1622" t="s">
        <v>3402</v>
      </c>
      <c r="AX1622" t="s">
        <v>222</v>
      </c>
      <c r="BA1622" s="57">
        <v>46302.333333333336</v>
      </c>
      <c r="BB1622" t="s">
        <v>3589</v>
      </c>
      <c r="BC1622">
        <v>2026</v>
      </c>
      <c r="BD1622">
        <v>10</v>
      </c>
      <c r="BE1622">
        <v>6</v>
      </c>
      <c r="BF1622" s="6">
        <f t="shared" si="75"/>
        <v>46301</v>
      </c>
      <c r="BG1622">
        <f t="shared" si="76"/>
        <v>-1.3333333333357587</v>
      </c>
      <c r="BH1622" t="str">
        <f t="shared" si="77"/>
        <v>COMPLY</v>
      </c>
      <c r="BI1622" t="str">
        <f>VLOOKUP(H1622,Sheet2!$A$1:$B$270,2,FALSE)</f>
        <v>GRESIK</v>
      </c>
    </row>
    <row r="1623" spans="1:61">
      <c r="A1623">
        <v>1622</v>
      </c>
      <c r="B1623">
        <v>1002625836</v>
      </c>
      <c r="C1623">
        <v>3</v>
      </c>
      <c r="D1623" t="s">
        <v>55</v>
      </c>
      <c r="E1623">
        <v>5</v>
      </c>
      <c r="F1623" t="s">
        <v>260</v>
      </c>
      <c r="G1623" t="s">
        <v>122</v>
      </c>
      <c r="H1623" t="s">
        <v>345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46302.483113425929</v>
      </c>
      <c r="P1623" s="57">
        <v>46303.852824074071</v>
      </c>
      <c r="Q1623">
        <v>69405698</v>
      </c>
      <c r="S1623">
        <v>152421263137</v>
      </c>
      <c r="T1623" t="s">
        <v>4249</v>
      </c>
      <c r="U1623" t="s">
        <v>4250</v>
      </c>
      <c r="V1623" t="s">
        <v>4251</v>
      </c>
      <c r="Z1623">
        <v>112.63441</v>
      </c>
      <c r="AA1623">
        <v>-7.1603889999999897</v>
      </c>
      <c r="AB1623" t="s">
        <v>4252</v>
      </c>
      <c r="AC1623" t="s">
        <v>216</v>
      </c>
      <c r="AL1623" t="s">
        <v>217</v>
      </c>
      <c r="AM1623" t="s">
        <v>4253</v>
      </c>
      <c r="AN1623" t="s">
        <v>6</v>
      </c>
      <c r="AO1623" s="57">
        <v>46213.486516203702</v>
      </c>
      <c r="AP1623" s="57">
        <v>46303.333333333336</v>
      </c>
      <c r="AQ1623" t="s">
        <v>1495</v>
      </c>
      <c r="AR1623" t="s">
        <v>218</v>
      </c>
      <c r="AS1623" t="s">
        <v>122</v>
      </c>
      <c r="AT1623" t="s">
        <v>230</v>
      </c>
      <c r="AU1623">
        <v>20261008</v>
      </c>
      <c r="AV1623" t="s">
        <v>221</v>
      </c>
      <c r="AW1623" t="s">
        <v>923</v>
      </c>
      <c r="AX1623" t="s">
        <v>222</v>
      </c>
      <c r="BA1623" s="57">
        <v>46303.333333333336</v>
      </c>
      <c r="BB1623" t="s">
        <v>4253</v>
      </c>
      <c r="BC1623">
        <v>2026</v>
      </c>
      <c r="BD1623">
        <v>10</v>
      </c>
      <c r="BE1623">
        <v>8</v>
      </c>
      <c r="BF1623" s="6">
        <f t="shared" si="75"/>
        <v>46303</v>
      </c>
      <c r="BG1623">
        <f t="shared" si="76"/>
        <v>-0.33333333333575865</v>
      </c>
      <c r="BH1623" t="str">
        <f t="shared" si="77"/>
        <v>COMPLY</v>
      </c>
      <c r="BI1623" t="str">
        <f>VLOOKUP(H1623,Sheet2!$A$1:$B$270,2,FALSE)</f>
        <v>GRESIK</v>
      </c>
    </row>
    <row r="1624" spans="1:61">
      <c r="A1624">
        <v>1623</v>
      </c>
      <c r="B1624">
        <v>1002628116</v>
      </c>
      <c r="C1624">
        <v>3</v>
      </c>
      <c r="D1624" t="s">
        <v>55</v>
      </c>
      <c r="E1624">
        <v>5</v>
      </c>
      <c r="F1624" t="s">
        <v>260</v>
      </c>
      <c r="G1624" t="s">
        <v>122</v>
      </c>
      <c r="H1624" t="s">
        <v>345</v>
      </c>
      <c r="I1624" t="s">
        <v>212</v>
      </c>
      <c r="J1624" t="s">
        <v>213</v>
      </c>
      <c r="K1624" t="s">
        <v>149</v>
      </c>
      <c r="L1624" t="s">
        <v>214</v>
      </c>
      <c r="M1624" t="s">
        <v>76</v>
      </c>
      <c r="N1624" t="s">
        <v>215</v>
      </c>
      <c r="O1624" s="57">
        <v>46303.664351851854</v>
      </c>
      <c r="P1624" s="57">
        <v>46304.5468287037</v>
      </c>
      <c r="Q1624">
        <v>69406705</v>
      </c>
      <c r="S1624">
        <v>152421263163</v>
      </c>
      <c r="T1624" t="s">
        <v>4706</v>
      </c>
      <c r="U1624" t="s">
        <v>4707</v>
      </c>
      <c r="V1624" t="s">
        <v>4708</v>
      </c>
      <c r="Z1624">
        <v>112.60854296386201</v>
      </c>
      <c r="AA1624">
        <v>-7.1792139448208996</v>
      </c>
      <c r="AB1624" t="s">
        <v>4709</v>
      </c>
      <c r="AC1624" t="s">
        <v>216</v>
      </c>
      <c r="AL1624" t="s">
        <v>217</v>
      </c>
      <c r="AM1624" t="s">
        <v>4710</v>
      </c>
      <c r="AN1624" t="s">
        <v>6</v>
      </c>
      <c r="AO1624" s="57">
        <v>46244.684513888889</v>
      </c>
      <c r="AP1624" s="57">
        <v>46304.625</v>
      </c>
      <c r="AR1624" t="s">
        <v>218</v>
      </c>
      <c r="AS1624" t="s">
        <v>122</v>
      </c>
      <c r="AT1624" t="s">
        <v>230</v>
      </c>
      <c r="AU1624">
        <v>20261009</v>
      </c>
      <c r="AV1624" t="s">
        <v>221</v>
      </c>
      <c r="AW1624" t="s">
        <v>883</v>
      </c>
      <c r="AX1624" t="s">
        <v>222</v>
      </c>
      <c r="BA1624" s="57">
        <v>46304.625</v>
      </c>
      <c r="BB1624" t="s">
        <v>4710</v>
      </c>
      <c r="BC1624">
        <v>2026</v>
      </c>
      <c r="BD1624">
        <v>10</v>
      </c>
      <c r="BE1624">
        <v>9</v>
      </c>
      <c r="BF1624" s="6">
        <f t="shared" si="75"/>
        <v>46304</v>
      </c>
      <c r="BG1624">
        <f t="shared" si="76"/>
        <v>-0.625</v>
      </c>
      <c r="BH1624" t="str">
        <f t="shared" si="77"/>
        <v>COMPLY</v>
      </c>
      <c r="BI1624" t="str">
        <f>VLOOKUP(H1624,Sheet2!$A$1:$B$270,2,FALSE)</f>
        <v>GRESIK</v>
      </c>
    </row>
    <row r="1625" spans="1:61">
      <c r="A1625">
        <v>1624</v>
      </c>
      <c r="B1625">
        <v>1002632218</v>
      </c>
      <c r="C1625">
        <v>3</v>
      </c>
      <c r="D1625" t="s">
        <v>55</v>
      </c>
      <c r="E1625">
        <v>5</v>
      </c>
      <c r="F1625" t="s">
        <v>260</v>
      </c>
      <c r="G1625" t="s">
        <v>122</v>
      </c>
      <c r="H1625" t="s">
        <v>345</v>
      </c>
      <c r="I1625" t="s">
        <v>212</v>
      </c>
      <c r="J1625" t="s">
        <v>213</v>
      </c>
      <c r="K1625" t="s">
        <v>149</v>
      </c>
      <c r="M1625" t="s">
        <v>76</v>
      </c>
      <c r="N1625" t="s">
        <v>215</v>
      </c>
      <c r="O1625" s="57">
        <v>46307.413761574076</v>
      </c>
      <c r="P1625" s="57">
        <v>46310.553414351853</v>
      </c>
      <c r="Q1625">
        <v>69408394</v>
      </c>
      <c r="S1625">
        <v>152421263189</v>
      </c>
      <c r="T1625" t="s">
        <v>6187</v>
      </c>
      <c r="U1625" t="s">
        <v>6406</v>
      </c>
      <c r="V1625" t="s">
        <v>6779</v>
      </c>
      <c r="Z1625">
        <v>112.655709822475</v>
      </c>
      <c r="AA1625">
        <v>-7.1603154682792702</v>
      </c>
      <c r="AB1625" t="s">
        <v>6190</v>
      </c>
      <c r="AC1625" t="s">
        <v>225</v>
      </c>
      <c r="AL1625" t="s">
        <v>217</v>
      </c>
      <c r="AM1625" t="s">
        <v>6780</v>
      </c>
      <c r="AN1625" t="s">
        <v>6</v>
      </c>
      <c r="AO1625" s="57">
        <v>46366.434120370373</v>
      </c>
      <c r="AP1625" s="57">
        <v>46310.458333333336</v>
      </c>
      <c r="AR1625" t="s">
        <v>218</v>
      </c>
      <c r="AS1625" t="s">
        <v>122</v>
      </c>
      <c r="AT1625" t="s">
        <v>230</v>
      </c>
      <c r="AU1625">
        <v>20261015</v>
      </c>
      <c r="AV1625" t="s">
        <v>221</v>
      </c>
      <c r="AW1625" t="s">
        <v>1748</v>
      </c>
      <c r="AX1625" t="s">
        <v>222</v>
      </c>
      <c r="BA1625" s="57">
        <v>46310.458333333336</v>
      </c>
      <c r="BB1625" t="s">
        <v>6780</v>
      </c>
      <c r="BC1625">
        <v>2026</v>
      </c>
      <c r="BD1625">
        <v>10</v>
      </c>
      <c r="BE1625">
        <v>15</v>
      </c>
      <c r="BF1625" s="6">
        <f t="shared" si="75"/>
        <v>46310</v>
      </c>
      <c r="BG1625">
        <f t="shared" si="76"/>
        <v>-0.45833333333575865</v>
      </c>
      <c r="BH1625" t="str">
        <f t="shared" si="77"/>
        <v>COMPLY</v>
      </c>
      <c r="BI1625" t="str">
        <f>VLOOKUP(H1625,Sheet2!$A$1:$B$270,2,FALSE)</f>
        <v>GRESIK</v>
      </c>
    </row>
    <row r="1626" spans="1:61">
      <c r="A1626">
        <v>1625</v>
      </c>
      <c r="B1626">
        <v>1002632253</v>
      </c>
      <c r="C1626">
        <v>3</v>
      </c>
      <c r="D1626" t="s">
        <v>55</v>
      </c>
      <c r="E1626">
        <v>5</v>
      </c>
      <c r="F1626" t="s">
        <v>260</v>
      </c>
      <c r="G1626" t="s">
        <v>122</v>
      </c>
      <c r="H1626" t="s">
        <v>345</v>
      </c>
      <c r="I1626" t="s">
        <v>212</v>
      </c>
      <c r="J1626" t="s">
        <v>213</v>
      </c>
      <c r="K1626" t="s">
        <v>149</v>
      </c>
      <c r="M1626" t="s">
        <v>76</v>
      </c>
      <c r="N1626" t="s">
        <v>215</v>
      </c>
      <c r="O1626" s="57">
        <v>46307.41978009259</v>
      </c>
      <c r="P1626" s="57">
        <v>46309.679166666669</v>
      </c>
      <c r="Q1626">
        <v>69408425</v>
      </c>
      <c r="S1626">
        <v>152421263216</v>
      </c>
      <c r="T1626" t="s">
        <v>6187</v>
      </c>
      <c r="U1626" t="s">
        <v>6407</v>
      </c>
      <c r="V1626" t="s">
        <v>6408</v>
      </c>
      <c r="Z1626">
        <v>112.64058121955701</v>
      </c>
      <c r="AA1626">
        <v>-7.1902484708277603</v>
      </c>
      <c r="AB1626" t="s">
        <v>6190</v>
      </c>
      <c r="AC1626" t="s">
        <v>225</v>
      </c>
      <c r="AL1626" t="s">
        <v>217</v>
      </c>
      <c r="AM1626" t="s">
        <v>6409</v>
      </c>
      <c r="AN1626" t="s">
        <v>6</v>
      </c>
      <c r="AO1626" s="57">
        <v>46366.434120370373</v>
      </c>
      <c r="AP1626" s="57">
        <v>46310.333333333336</v>
      </c>
      <c r="AR1626" t="s">
        <v>218</v>
      </c>
      <c r="AS1626" t="s">
        <v>122</v>
      </c>
      <c r="AT1626" t="s">
        <v>230</v>
      </c>
      <c r="AU1626">
        <v>20261014</v>
      </c>
      <c r="AV1626" t="s">
        <v>221</v>
      </c>
      <c r="AW1626" t="s">
        <v>540</v>
      </c>
      <c r="AX1626" t="s">
        <v>222</v>
      </c>
      <c r="BA1626" s="57">
        <v>46310.333333333336</v>
      </c>
      <c r="BB1626" t="s">
        <v>6409</v>
      </c>
      <c r="BC1626">
        <v>2026</v>
      </c>
      <c r="BD1626">
        <v>10</v>
      </c>
      <c r="BE1626">
        <v>14</v>
      </c>
      <c r="BF1626" s="6">
        <f t="shared" si="75"/>
        <v>46309</v>
      </c>
      <c r="BG1626">
        <f t="shared" si="76"/>
        <v>-1.3333333333357587</v>
      </c>
      <c r="BH1626" t="str">
        <f t="shared" si="77"/>
        <v>COMPLY</v>
      </c>
      <c r="BI1626" t="str">
        <f>VLOOKUP(H1626,Sheet2!$A$1:$B$270,2,FALSE)</f>
        <v>GRESIK</v>
      </c>
    </row>
    <row r="1627" spans="1:61">
      <c r="A1627">
        <v>1626</v>
      </c>
      <c r="B1627">
        <v>1002634749</v>
      </c>
      <c r="C1627">
        <v>3</v>
      </c>
      <c r="D1627" t="s">
        <v>55</v>
      </c>
      <c r="E1627">
        <v>5</v>
      </c>
      <c r="F1627" t="s">
        <v>260</v>
      </c>
      <c r="G1627" t="s">
        <v>122</v>
      </c>
      <c r="H1627" t="s">
        <v>345</v>
      </c>
      <c r="I1627" t="s">
        <v>212</v>
      </c>
      <c r="J1627" t="s">
        <v>213</v>
      </c>
      <c r="K1627" t="s">
        <v>149</v>
      </c>
      <c r="L1627" t="s">
        <v>214</v>
      </c>
      <c r="M1627" t="s">
        <v>76</v>
      </c>
      <c r="N1627" t="s">
        <v>215</v>
      </c>
      <c r="O1627" s="57">
        <v>46308.48027777778</v>
      </c>
      <c r="P1627" s="57">
        <v>46309.47215277778</v>
      </c>
      <c r="Q1627">
        <v>69409271</v>
      </c>
      <c r="S1627">
        <v>152421263248</v>
      </c>
      <c r="T1627" t="s">
        <v>6410</v>
      </c>
      <c r="U1627" t="s">
        <v>6411</v>
      </c>
      <c r="V1627" t="s">
        <v>6412</v>
      </c>
      <c r="Z1627">
        <v>112.643960863351</v>
      </c>
      <c r="AA1627">
        <v>-7.1590716872721396</v>
      </c>
      <c r="AB1627" t="s">
        <v>6413</v>
      </c>
      <c r="AC1627" t="s">
        <v>216</v>
      </c>
      <c r="AL1627" t="s">
        <v>217</v>
      </c>
      <c r="AM1627" t="s">
        <v>5758</v>
      </c>
      <c r="AN1627" t="s">
        <v>6</v>
      </c>
      <c r="AO1627" t="s">
        <v>5759</v>
      </c>
      <c r="AP1627" s="57">
        <v>46309.333333333336</v>
      </c>
      <c r="AR1627" t="s">
        <v>218</v>
      </c>
      <c r="AS1627" t="s">
        <v>122</v>
      </c>
      <c r="AT1627" t="s">
        <v>230</v>
      </c>
      <c r="AU1627">
        <v>20261014</v>
      </c>
      <c r="AV1627" t="s">
        <v>221</v>
      </c>
      <c r="AW1627" t="s">
        <v>876</v>
      </c>
      <c r="AX1627" t="s">
        <v>222</v>
      </c>
      <c r="BA1627" s="57">
        <v>46309.333333333336</v>
      </c>
      <c r="BB1627" t="s">
        <v>5758</v>
      </c>
      <c r="BC1627">
        <v>2026</v>
      </c>
      <c r="BD1627">
        <v>10</v>
      </c>
      <c r="BE1627">
        <v>14</v>
      </c>
      <c r="BF1627" s="6">
        <f t="shared" si="75"/>
        <v>46309</v>
      </c>
      <c r="BG1627">
        <f t="shared" si="76"/>
        <v>-0.33333333333575865</v>
      </c>
      <c r="BH1627" t="str">
        <f t="shared" si="77"/>
        <v>COMPLY</v>
      </c>
      <c r="BI1627" t="str">
        <f>VLOOKUP(H1627,Sheet2!$A$1:$B$270,2,FALSE)</f>
        <v>GRESIK</v>
      </c>
    </row>
    <row r="1628" spans="1:61">
      <c r="A1628">
        <v>1627</v>
      </c>
      <c r="B1628">
        <v>1002634314</v>
      </c>
      <c r="C1628">
        <v>3</v>
      </c>
      <c r="D1628" t="s">
        <v>55</v>
      </c>
      <c r="E1628">
        <v>5</v>
      </c>
      <c r="F1628" t="s">
        <v>260</v>
      </c>
      <c r="G1628" t="s">
        <v>122</v>
      </c>
      <c r="H1628" t="s">
        <v>345</v>
      </c>
      <c r="I1628" t="s">
        <v>212</v>
      </c>
      <c r="J1628" t="s">
        <v>213</v>
      </c>
      <c r="K1628" t="s">
        <v>149</v>
      </c>
      <c r="M1628" t="s">
        <v>76</v>
      </c>
      <c r="N1628" t="s">
        <v>563</v>
      </c>
      <c r="O1628" s="57">
        <v>46308.417916666665</v>
      </c>
      <c r="P1628" s="57">
        <v>46308.720613425925</v>
      </c>
      <c r="Q1628">
        <v>69409151</v>
      </c>
      <c r="S1628">
        <v>152421263244</v>
      </c>
      <c r="T1628" t="s">
        <v>4711</v>
      </c>
      <c r="U1628" t="s">
        <v>4712</v>
      </c>
      <c r="V1628" t="s">
        <v>6414</v>
      </c>
      <c r="Z1628">
        <v>112.6350604</v>
      </c>
      <c r="AA1628">
        <v>-7.1899341000000003</v>
      </c>
      <c r="AB1628" t="s">
        <v>6415</v>
      </c>
      <c r="AC1628" t="s">
        <v>284</v>
      </c>
      <c r="AL1628" t="s">
        <v>217</v>
      </c>
      <c r="AM1628" t="s">
        <v>6416</v>
      </c>
      <c r="AN1628" t="s">
        <v>6</v>
      </c>
      <c r="AO1628" t="s">
        <v>5951</v>
      </c>
      <c r="AP1628" s="57">
        <v>46309.333333333336</v>
      </c>
      <c r="AR1628" t="s">
        <v>218</v>
      </c>
      <c r="AS1628" t="s">
        <v>122</v>
      </c>
      <c r="AT1628" t="s">
        <v>230</v>
      </c>
      <c r="AU1628">
        <v>20261013</v>
      </c>
      <c r="AV1628" t="s">
        <v>221</v>
      </c>
      <c r="AW1628" t="s">
        <v>540</v>
      </c>
      <c r="AX1628" t="s">
        <v>222</v>
      </c>
      <c r="BA1628" s="57">
        <v>46309.333333333336</v>
      </c>
      <c r="BB1628" t="s">
        <v>6416</v>
      </c>
      <c r="BC1628">
        <v>2026</v>
      </c>
      <c r="BD1628">
        <v>10</v>
      </c>
      <c r="BE1628">
        <v>13</v>
      </c>
      <c r="BF1628" s="6">
        <f t="shared" si="75"/>
        <v>46308</v>
      </c>
      <c r="BG1628">
        <f t="shared" si="76"/>
        <v>-1.3333333333357587</v>
      </c>
      <c r="BH1628" t="str">
        <f t="shared" si="77"/>
        <v>COMPLY</v>
      </c>
      <c r="BI1628" t="str">
        <f>VLOOKUP(H1628,Sheet2!$A$1:$B$270,2,FALSE)</f>
        <v>GRESIK</v>
      </c>
    </row>
    <row r="1629" spans="1:61">
      <c r="A1629">
        <v>1628</v>
      </c>
      <c r="B1629">
        <v>1002638838</v>
      </c>
      <c r="C1629">
        <v>3</v>
      </c>
      <c r="D1629" t="s">
        <v>55</v>
      </c>
      <c r="E1629">
        <v>5</v>
      </c>
      <c r="F1629" t="s">
        <v>260</v>
      </c>
      <c r="G1629" t="s">
        <v>122</v>
      </c>
      <c r="H1629" t="s">
        <v>345</v>
      </c>
      <c r="I1629" t="s">
        <v>212</v>
      </c>
      <c r="J1629" t="s">
        <v>213</v>
      </c>
      <c r="K1629" t="s">
        <v>149</v>
      </c>
      <c r="M1629" t="s">
        <v>76</v>
      </c>
      <c r="N1629" t="s">
        <v>215</v>
      </c>
      <c r="O1629" s="57">
        <v>46310.629583333335</v>
      </c>
      <c r="P1629" s="57">
        <v>46311.33494212963</v>
      </c>
      <c r="Q1629">
        <v>69409621</v>
      </c>
      <c r="S1629">
        <v>152421263269</v>
      </c>
      <c r="T1629" t="s">
        <v>6781</v>
      </c>
      <c r="U1629" t="s">
        <v>7860</v>
      </c>
      <c r="V1629" t="s">
        <v>7861</v>
      </c>
      <c r="Z1629">
        <v>112.64948699999999</v>
      </c>
      <c r="AA1629">
        <v>-7.1694740000000001</v>
      </c>
      <c r="AB1629" t="s">
        <v>6784</v>
      </c>
      <c r="AC1629" t="s">
        <v>229</v>
      </c>
      <c r="AL1629" t="s">
        <v>217</v>
      </c>
      <c r="AM1629" t="s">
        <v>7862</v>
      </c>
      <c r="AN1629" t="s">
        <v>6</v>
      </c>
      <c r="AO1629" t="s">
        <v>7472</v>
      </c>
      <c r="AR1629" t="s">
        <v>218</v>
      </c>
      <c r="AS1629" t="s">
        <v>122</v>
      </c>
      <c r="AT1629" t="s">
        <v>230</v>
      </c>
      <c r="AU1629">
        <v>20261016</v>
      </c>
      <c r="AV1629" t="s">
        <v>221</v>
      </c>
      <c r="AW1629" t="s">
        <v>540</v>
      </c>
      <c r="AX1629" t="s">
        <v>222</v>
      </c>
      <c r="BA1629" s="57">
        <v>46310.291666666664</v>
      </c>
      <c r="BB1629" t="s">
        <v>7862</v>
      </c>
      <c r="BC1629">
        <v>2026</v>
      </c>
      <c r="BD1629">
        <v>10</v>
      </c>
      <c r="BE1629">
        <v>16</v>
      </c>
      <c r="BF1629" s="6">
        <f t="shared" si="75"/>
        <v>46311</v>
      </c>
      <c r="BG1629">
        <f t="shared" si="76"/>
        <v>0.70833333333575865</v>
      </c>
      <c r="BH1629" t="str">
        <f t="shared" si="77"/>
        <v>COMPLY</v>
      </c>
      <c r="BI1629" t="str">
        <f>VLOOKUP(H1629,Sheet2!$A$1:$B$270,2,FALSE)</f>
        <v>GRESIK</v>
      </c>
    </row>
    <row r="1630" spans="1:61">
      <c r="A1630">
        <v>1629</v>
      </c>
      <c r="B1630">
        <v>1002640077</v>
      </c>
      <c r="C1630">
        <v>3</v>
      </c>
      <c r="D1630" t="s">
        <v>55</v>
      </c>
      <c r="E1630">
        <v>5</v>
      </c>
      <c r="F1630" t="s">
        <v>260</v>
      </c>
      <c r="G1630" t="s">
        <v>122</v>
      </c>
      <c r="H1630" t="s">
        <v>345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46311.547685185185</v>
      </c>
      <c r="P1630" s="57">
        <v>46312.85</v>
      </c>
      <c r="Q1630">
        <v>69411457</v>
      </c>
      <c r="S1630">
        <v>152421263282</v>
      </c>
      <c r="T1630" t="s">
        <v>9089</v>
      </c>
      <c r="U1630" t="s">
        <v>9090</v>
      </c>
      <c r="V1630" t="s">
        <v>9091</v>
      </c>
      <c r="Z1630">
        <v>112.653392851352</v>
      </c>
      <c r="AA1630">
        <v>-7.1679137656546397</v>
      </c>
      <c r="AB1630" t="s">
        <v>9092</v>
      </c>
      <c r="AC1630" t="s">
        <v>216</v>
      </c>
      <c r="AL1630" t="s">
        <v>217</v>
      </c>
      <c r="AM1630" t="s">
        <v>8163</v>
      </c>
      <c r="AN1630" t="s">
        <v>6</v>
      </c>
      <c r="AO1630" t="s">
        <v>7998</v>
      </c>
      <c r="AP1630" s="57">
        <v>46312.458333333336</v>
      </c>
      <c r="AR1630" t="s">
        <v>218</v>
      </c>
      <c r="AS1630" t="s">
        <v>122</v>
      </c>
      <c r="AT1630" t="s">
        <v>230</v>
      </c>
      <c r="AU1630">
        <v>20261017</v>
      </c>
      <c r="AV1630" t="s">
        <v>221</v>
      </c>
      <c r="AW1630" t="s">
        <v>876</v>
      </c>
      <c r="AX1630" t="s">
        <v>222</v>
      </c>
      <c r="BA1630" s="57">
        <v>46312.458333333336</v>
      </c>
      <c r="BB1630" t="s">
        <v>8163</v>
      </c>
      <c r="BC1630">
        <v>2026</v>
      </c>
      <c r="BD1630">
        <v>10</v>
      </c>
      <c r="BE1630">
        <v>17</v>
      </c>
      <c r="BF1630" s="6">
        <f t="shared" si="75"/>
        <v>46312</v>
      </c>
      <c r="BG1630">
        <f t="shared" si="76"/>
        <v>-0.45833333333575865</v>
      </c>
      <c r="BH1630" t="str">
        <f t="shared" si="77"/>
        <v>COMPLY</v>
      </c>
      <c r="BI1630" t="str">
        <f>VLOOKUP(H1630,Sheet2!$A$1:$B$270,2,FALSE)</f>
        <v>GRESIK</v>
      </c>
    </row>
    <row r="1631" spans="1:61">
      <c r="A1631">
        <v>1630</v>
      </c>
      <c r="B1631">
        <v>1002641215</v>
      </c>
      <c r="C1631">
        <v>3</v>
      </c>
      <c r="D1631" t="s">
        <v>55</v>
      </c>
      <c r="E1631">
        <v>5</v>
      </c>
      <c r="F1631" t="s">
        <v>260</v>
      </c>
      <c r="G1631" t="s">
        <v>122</v>
      </c>
      <c r="H1631" t="s">
        <v>345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46312.44699074074</v>
      </c>
      <c r="P1631" s="57">
        <v>46312.843969907408</v>
      </c>
      <c r="Q1631">
        <v>69411963</v>
      </c>
      <c r="S1631">
        <v>152421262808</v>
      </c>
      <c r="T1631" t="s">
        <v>9093</v>
      </c>
      <c r="U1631" t="s">
        <v>9094</v>
      </c>
      <c r="V1631" t="s">
        <v>9095</v>
      </c>
      <c r="Z1631">
        <v>112.64657434076</v>
      </c>
      <c r="AA1631">
        <v>-7.1639039143401897</v>
      </c>
      <c r="AB1631" t="s">
        <v>9096</v>
      </c>
      <c r="AC1631" t="s">
        <v>216</v>
      </c>
      <c r="AL1631" t="s">
        <v>217</v>
      </c>
      <c r="AM1631" t="s">
        <v>8052</v>
      </c>
      <c r="AN1631" t="s">
        <v>6</v>
      </c>
      <c r="AO1631" t="s">
        <v>9097</v>
      </c>
      <c r="AP1631" s="57">
        <v>46313.333333333336</v>
      </c>
      <c r="AR1631" t="s">
        <v>218</v>
      </c>
      <c r="AS1631" t="s">
        <v>122</v>
      </c>
      <c r="AT1631" t="s">
        <v>230</v>
      </c>
      <c r="AU1631">
        <v>20261017</v>
      </c>
      <c r="AV1631" t="s">
        <v>221</v>
      </c>
      <c r="AW1631" t="s">
        <v>876</v>
      </c>
      <c r="AX1631" t="s">
        <v>222</v>
      </c>
      <c r="BA1631" s="57">
        <v>46313.333333333336</v>
      </c>
      <c r="BB1631" t="s">
        <v>8052</v>
      </c>
      <c r="BC1631">
        <v>2026</v>
      </c>
      <c r="BD1631">
        <v>10</v>
      </c>
      <c r="BE1631">
        <v>17</v>
      </c>
      <c r="BF1631" s="6">
        <f t="shared" si="75"/>
        <v>46312</v>
      </c>
      <c r="BG1631">
        <f t="shared" si="76"/>
        <v>-1.3333333333357587</v>
      </c>
      <c r="BH1631" t="str">
        <f t="shared" si="77"/>
        <v>COMPLY</v>
      </c>
      <c r="BI1631" t="str">
        <f>VLOOKUP(H1631,Sheet2!$A$1:$B$270,2,FALSE)</f>
        <v>GRESIK</v>
      </c>
    </row>
    <row r="1632" spans="1:61">
      <c r="A1632">
        <v>1631</v>
      </c>
      <c r="B1632">
        <v>1002641507</v>
      </c>
      <c r="C1632">
        <v>3</v>
      </c>
      <c r="D1632" t="s">
        <v>55</v>
      </c>
      <c r="E1632">
        <v>5</v>
      </c>
      <c r="F1632" t="s">
        <v>260</v>
      </c>
      <c r="G1632" t="s">
        <v>122</v>
      </c>
      <c r="H1632" t="s">
        <v>345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46312.649768518517</v>
      </c>
      <c r="P1632" s="57">
        <v>46314.730879629627</v>
      </c>
      <c r="Q1632">
        <v>69412144</v>
      </c>
      <c r="S1632">
        <v>152421263302</v>
      </c>
      <c r="T1632" t="s">
        <v>9114</v>
      </c>
      <c r="U1632" t="s">
        <v>9115</v>
      </c>
      <c r="V1632" t="s">
        <v>9116</v>
      </c>
      <c r="Z1632">
        <v>112.647362910211</v>
      </c>
      <c r="AA1632">
        <v>-7.15125505410328</v>
      </c>
      <c r="AB1632" t="s">
        <v>9117</v>
      </c>
      <c r="AC1632" t="s">
        <v>216</v>
      </c>
      <c r="AL1632" t="s">
        <v>217</v>
      </c>
      <c r="AM1632" t="s">
        <v>9118</v>
      </c>
      <c r="AN1632" t="s">
        <v>6</v>
      </c>
      <c r="AO1632" t="s">
        <v>8495</v>
      </c>
      <c r="AP1632" s="57">
        <v>46314.625</v>
      </c>
      <c r="AR1632" t="s">
        <v>218</v>
      </c>
      <c r="AS1632" t="s">
        <v>122</v>
      </c>
      <c r="AT1632" t="s">
        <v>230</v>
      </c>
      <c r="AU1632">
        <v>20261019</v>
      </c>
      <c r="AV1632" t="s">
        <v>221</v>
      </c>
      <c r="AW1632" t="s">
        <v>875</v>
      </c>
      <c r="AX1632" t="s">
        <v>222</v>
      </c>
      <c r="BA1632" s="57">
        <v>46314.625</v>
      </c>
      <c r="BB1632" t="s">
        <v>9118</v>
      </c>
      <c r="BC1632">
        <v>2026</v>
      </c>
      <c r="BD1632">
        <v>10</v>
      </c>
      <c r="BE1632">
        <v>19</v>
      </c>
      <c r="BF1632" s="6">
        <f t="shared" si="75"/>
        <v>46314</v>
      </c>
      <c r="BG1632">
        <f t="shared" si="76"/>
        <v>-0.625</v>
      </c>
      <c r="BH1632" t="str">
        <f t="shared" si="77"/>
        <v>COMPLY</v>
      </c>
      <c r="BI1632" t="str">
        <f>VLOOKUP(H1632,Sheet2!$A$1:$B$270,2,FALSE)</f>
        <v>GRESIK</v>
      </c>
    </row>
    <row r="1633" spans="1:61">
      <c r="A1633">
        <v>1632</v>
      </c>
      <c r="B1633">
        <v>1002643369</v>
      </c>
      <c r="C1633">
        <v>3</v>
      </c>
      <c r="D1633" t="s">
        <v>55</v>
      </c>
      <c r="E1633">
        <v>5</v>
      </c>
      <c r="F1633" t="s">
        <v>260</v>
      </c>
      <c r="G1633" t="s">
        <v>122</v>
      </c>
      <c r="H1633" t="s">
        <v>345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46314.589918981481</v>
      </c>
      <c r="P1633" s="57">
        <v>46314.659722222219</v>
      </c>
      <c r="Q1633">
        <v>69411836</v>
      </c>
      <c r="S1633">
        <v>152421263314</v>
      </c>
      <c r="T1633" t="s">
        <v>9098</v>
      </c>
      <c r="U1633" t="s">
        <v>9942</v>
      </c>
      <c r="V1633" t="s">
        <v>9943</v>
      </c>
      <c r="Z1633">
        <v>112.655247</v>
      </c>
      <c r="AA1633">
        <v>-7.1579480000000002</v>
      </c>
      <c r="AB1633" t="s">
        <v>9101</v>
      </c>
      <c r="AC1633" t="s">
        <v>216</v>
      </c>
      <c r="AL1633" t="s">
        <v>217</v>
      </c>
      <c r="AM1633" t="s">
        <v>9944</v>
      </c>
      <c r="AN1633" t="s">
        <v>6</v>
      </c>
      <c r="AO1633" t="s">
        <v>9431</v>
      </c>
      <c r="AR1633" t="s">
        <v>218</v>
      </c>
      <c r="AS1633" t="s">
        <v>122</v>
      </c>
      <c r="AT1633" t="s">
        <v>230</v>
      </c>
      <c r="AU1633">
        <v>20261019</v>
      </c>
      <c r="AV1633" t="s">
        <v>221</v>
      </c>
      <c r="AW1633" t="s">
        <v>541</v>
      </c>
      <c r="AX1633" t="s">
        <v>222</v>
      </c>
      <c r="BA1633" s="57">
        <v>46314.291666666664</v>
      </c>
      <c r="BB1633" t="s">
        <v>9944</v>
      </c>
      <c r="BC1633">
        <v>2026</v>
      </c>
      <c r="BD1633">
        <v>10</v>
      </c>
      <c r="BE1633">
        <v>19</v>
      </c>
      <c r="BF1633" s="6">
        <f t="shared" si="75"/>
        <v>46314</v>
      </c>
      <c r="BG1633">
        <f t="shared" si="76"/>
        <v>-0.29166666666424135</v>
      </c>
      <c r="BH1633" t="str">
        <f t="shared" si="77"/>
        <v>COMPLY</v>
      </c>
      <c r="BI1633" t="str">
        <f>VLOOKUP(H1633,Sheet2!$A$1:$B$270,2,FALSE)</f>
        <v>GRESIK</v>
      </c>
    </row>
    <row r="1634" spans="1:61">
      <c r="A1634">
        <v>1633</v>
      </c>
      <c r="B1634">
        <v>1002642902</v>
      </c>
      <c r="C1634">
        <v>3</v>
      </c>
      <c r="D1634" t="s">
        <v>55</v>
      </c>
      <c r="E1634">
        <v>5</v>
      </c>
      <c r="F1634" t="s">
        <v>260</v>
      </c>
      <c r="G1634" t="s">
        <v>122</v>
      </c>
      <c r="H1634" t="s">
        <v>345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46314.483090277776</v>
      </c>
      <c r="P1634" s="57">
        <v>46314.745520833334</v>
      </c>
      <c r="Q1634">
        <v>69412793</v>
      </c>
      <c r="S1634">
        <v>152421263310</v>
      </c>
      <c r="T1634" t="s">
        <v>9945</v>
      </c>
      <c r="U1634" t="s">
        <v>9946</v>
      </c>
      <c r="V1634" t="s">
        <v>9947</v>
      </c>
      <c r="Z1634">
        <v>112.614636</v>
      </c>
      <c r="AA1634">
        <v>-7.1470019999999996</v>
      </c>
      <c r="AB1634" t="s">
        <v>9948</v>
      </c>
      <c r="AC1634" t="s">
        <v>235</v>
      </c>
      <c r="AL1634" t="s">
        <v>217</v>
      </c>
      <c r="AM1634" t="s">
        <v>9727</v>
      </c>
      <c r="AN1634" t="s">
        <v>6</v>
      </c>
      <c r="AO1634" t="s">
        <v>9847</v>
      </c>
      <c r="AP1634" s="57">
        <v>46315.333333333336</v>
      </c>
      <c r="AR1634" t="s">
        <v>218</v>
      </c>
      <c r="AS1634" t="s">
        <v>122</v>
      </c>
      <c r="AT1634" t="s">
        <v>230</v>
      </c>
      <c r="AU1634">
        <v>20261019</v>
      </c>
      <c r="AV1634" t="s">
        <v>221</v>
      </c>
      <c r="AW1634" t="s">
        <v>236</v>
      </c>
      <c r="AX1634" t="s">
        <v>222</v>
      </c>
      <c r="BA1634" s="57">
        <v>46315.333333333336</v>
      </c>
      <c r="BB1634" t="s">
        <v>9727</v>
      </c>
      <c r="BC1634">
        <v>2026</v>
      </c>
      <c r="BD1634">
        <v>10</v>
      </c>
      <c r="BE1634">
        <v>19</v>
      </c>
      <c r="BF1634" s="6">
        <f t="shared" si="75"/>
        <v>46314</v>
      </c>
      <c r="BG1634">
        <f t="shared" si="76"/>
        <v>-1.3333333333357587</v>
      </c>
      <c r="BH1634" t="str">
        <f t="shared" si="77"/>
        <v>COMPLY</v>
      </c>
      <c r="BI1634" t="str">
        <f>VLOOKUP(H1634,Sheet2!$A$1:$B$270,2,FALSE)</f>
        <v>GRESIK</v>
      </c>
    </row>
    <row r="1635" spans="1:61">
      <c r="A1635">
        <v>1634</v>
      </c>
      <c r="B1635">
        <v>1002644645</v>
      </c>
      <c r="C1635">
        <v>3</v>
      </c>
      <c r="D1635" t="s">
        <v>55</v>
      </c>
      <c r="E1635">
        <v>5</v>
      </c>
      <c r="F1635" t="s">
        <v>260</v>
      </c>
      <c r="G1635" t="s">
        <v>122</v>
      </c>
      <c r="H1635" t="s">
        <v>345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46315.385937500003</v>
      </c>
      <c r="P1635" s="57">
        <v>46315.908668981479</v>
      </c>
      <c r="Q1635">
        <v>69413435</v>
      </c>
      <c r="S1635">
        <v>152421263325</v>
      </c>
      <c r="T1635" t="s">
        <v>10596</v>
      </c>
      <c r="U1635" t="s">
        <v>10597</v>
      </c>
      <c r="V1635" t="s">
        <v>10598</v>
      </c>
      <c r="Z1635">
        <v>112.648862935602</v>
      </c>
      <c r="AA1635">
        <v>-7.1657661343957697</v>
      </c>
      <c r="AB1635" t="s">
        <v>10599</v>
      </c>
      <c r="AC1635" t="s">
        <v>216</v>
      </c>
      <c r="AL1635" t="s">
        <v>217</v>
      </c>
      <c r="AM1635" t="s">
        <v>10197</v>
      </c>
      <c r="AN1635" t="s">
        <v>6</v>
      </c>
      <c r="AO1635" t="s">
        <v>10118</v>
      </c>
      <c r="AP1635" s="57">
        <v>46316.333333333336</v>
      </c>
      <c r="AR1635" t="s">
        <v>218</v>
      </c>
      <c r="AS1635" t="s">
        <v>122</v>
      </c>
      <c r="AT1635" t="s">
        <v>230</v>
      </c>
      <c r="AU1635">
        <v>20261020</v>
      </c>
      <c r="AV1635" t="s">
        <v>221</v>
      </c>
      <c r="AW1635" t="s">
        <v>923</v>
      </c>
      <c r="AX1635" t="s">
        <v>222</v>
      </c>
      <c r="BA1635" s="57">
        <v>46316.333333333336</v>
      </c>
      <c r="BB1635" t="s">
        <v>10197</v>
      </c>
      <c r="BC1635">
        <v>2026</v>
      </c>
      <c r="BD1635">
        <v>10</v>
      </c>
      <c r="BE1635">
        <v>20</v>
      </c>
      <c r="BF1635" s="6">
        <f t="shared" si="75"/>
        <v>46315</v>
      </c>
      <c r="BG1635">
        <f t="shared" si="76"/>
        <v>-1.3333333333357587</v>
      </c>
      <c r="BH1635" t="str">
        <f t="shared" si="77"/>
        <v>COMPLY</v>
      </c>
      <c r="BI1635" t="str">
        <f>VLOOKUP(H1635,Sheet2!$A$1:$B$270,2,FALSE)</f>
        <v>GRESIK</v>
      </c>
    </row>
    <row r="1636" spans="1:61">
      <c r="A1636">
        <v>1635</v>
      </c>
      <c r="B1636">
        <v>1002644653</v>
      </c>
      <c r="C1636">
        <v>3</v>
      </c>
      <c r="D1636" t="s">
        <v>55</v>
      </c>
      <c r="E1636">
        <v>5</v>
      </c>
      <c r="F1636" t="s">
        <v>260</v>
      </c>
      <c r="G1636" t="s">
        <v>122</v>
      </c>
      <c r="H1636" t="s">
        <v>345</v>
      </c>
      <c r="I1636" t="s">
        <v>212</v>
      </c>
      <c r="J1636" t="s">
        <v>213</v>
      </c>
      <c r="K1636" t="s">
        <v>149</v>
      </c>
      <c r="L1636" t="s">
        <v>214</v>
      </c>
      <c r="M1636" t="s">
        <v>76</v>
      </c>
      <c r="N1636" t="s">
        <v>215</v>
      </c>
      <c r="O1636" s="57">
        <v>46315.387372685182</v>
      </c>
      <c r="P1636" s="57">
        <v>46315.782407407409</v>
      </c>
      <c r="Q1636">
        <v>69413440</v>
      </c>
      <c r="S1636">
        <v>152421263326</v>
      </c>
      <c r="T1636" t="s">
        <v>10600</v>
      </c>
      <c r="U1636" t="s">
        <v>9094</v>
      </c>
      <c r="V1636" t="s">
        <v>10601</v>
      </c>
      <c r="Z1636">
        <v>112.646685317158</v>
      </c>
      <c r="AA1636">
        <v>-7.1640110304553</v>
      </c>
      <c r="AB1636" t="s">
        <v>10602</v>
      </c>
      <c r="AC1636" t="s">
        <v>216</v>
      </c>
      <c r="AL1636" t="s">
        <v>217</v>
      </c>
      <c r="AM1636" t="s">
        <v>10197</v>
      </c>
      <c r="AN1636" t="s">
        <v>6</v>
      </c>
      <c r="AO1636" t="s">
        <v>10118</v>
      </c>
      <c r="AP1636" s="57">
        <v>46316.333333333336</v>
      </c>
      <c r="AR1636" t="s">
        <v>218</v>
      </c>
      <c r="AS1636" t="s">
        <v>122</v>
      </c>
      <c r="AT1636" t="s">
        <v>230</v>
      </c>
      <c r="AU1636">
        <v>20261020</v>
      </c>
      <c r="AV1636" t="s">
        <v>221</v>
      </c>
      <c r="AW1636" t="s">
        <v>923</v>
      </c>
      <c r="AX1636" t="s">
        <v>222</v>
      </c>
      <c r="BA1636" s="57">
        <v>46316.333333333336</v>
      </c>
      <c r="BB1636" t="s">
        <v>10197</v>
      </c>
      <c r="BC1636">
        <v>2026</v>
      </c>
      <c r="BD1636">
        <v>10</v>
      </c>
      <c r="BE1636">
        <v>20</v>
      </c>
      <c r="BF1636" s="6">
        <f t="shared" si="75"/>
        <v>46315</v>
      </c>
      <c r="BG1636">
        <f t="shared" si="76"/>
        <v>-1.3333333333357587</v>
      </c>
      <c r="BH1636" t="str">
        <f t="shared" si="77"/>
        <v>COMPLY</v>
      </c>
      <c r="BI1636" t="str">
        <f>VLOOKUP(H1636,Sheet2!$A$1:$B$270,2,FALSE)</f>
        <v>GRESIK</v>
      </c>
    </row>
    <row r="1637" spans="1:61">
      <c r="A1637">
        <v>1636</v>
      </c>
      <c r="B1637">
        <v>1002646182</v>
      </c>
      <c r="C1637">
        <v>3</v>
      </c>
      <c r="D1637" t="s">
        <v>55</v>
      </c>
      <c r="E1637">
        <v>5</v>
      </c>
      <c r="F1637" t="s">
        <v>260</v>
      </c>
      <c r="G1637" t="s">
        <v>122</v>
      </c>
      <c r="H1637" t="s">
        <v>345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46315.691053240742</v>
      </c>
      <c r="P1637" s="57">
        <v>46315.786157407405</v>
      </c>
      <c r="Q1637">
        <v>69412401</v>
      </c>
      <c r="S1637">
        <v>152421263334</v>
      </c>
      <c r="T1637" t="s">
        <v>9105</v>
      </c>
      <c r="U1637" t="s">
        <v>10603</v>
      </c>
      <c r="V1637" t="s">
        <v>10604</v>
      </c>
      <c r="Z1637">
        <v>112.6242</v>
      </c>
      <c r="AA1637">
        <v>-7.1409000000000002</v>
      </c>
      <c r="AB1637" t="s">
        <v>9108</v>
      </c>
      <c r="AC1637" t="s">
        <v>229</v>
      </c>
      <c r="AL1637" t="s">
        <v>217</v>
      </c>
      <c r="AM1637" t="s">
        <v>10605</v>
      </c>
      <c r="AN1637" t="s">
        <v>6</v>
      </c>
      <c r="AO1637" t="s">
        <v>10116</v>
      </c>
      <c r="AR1637" t="s">
        <v>218</v>
      </c>
      <c r="AS1637" t="s">
        <v>122</v>
      </c>
      <c r="AT1637" t="s">
        <v>230</v>
      </c>
      <c r="AU1637">
        <v>20261020</v>
      </c>
      <c r="AV1637" t="s">
        <v>221</v>
      </c>
      <c r="AW1637" t="s">
        <v>10606</v>
      </c>
      <c r="AX1637" t="s">
        <v>222</v>
      </c>
      <c r="BA1637" s="57">
        <v>46315.291666666664</v>
      </c>
      <c r="BB1637" t="s">
        <v>10605</v>
      </c>
      <c r="BC1637">
        <v>2026</v>
      </c>
      <c r="BD1637">
        <v>10</v>
      </c>
      <c r="BE1637">
        <v>20</v>
      </c>
      <c r="BF1637" s="6">
        <f t="shared" si="75"/>
        <v>46315</v>
      </c>
      <c r="BG1637">
        <f t="shared" si="76"/>
        <v>-0.29166666666424135</v>
      </c>
      <c r="BH1637" t="str">
        <f t="shared" si="77"/>
        <v>COMPLY</v>
      </c>
      <c r="BI1637" t="str">
        <f>VLOOKUP(H1637,Sheet2!$A$1:$B$270,2,FALSE)</f>
        <v>GRESIK</v>
      </c>
    </row>
    <row r="1638" spans="1:61">
      <c r="A1638">
        <v>1637</v>
      </c>
      <c r="B1638">
        <v>1002644986</v>
      </c>
      <c r="C1638">
        <v>3</v>
      </c>
      <c r="D1638" t="s">
        <v>55</v>
      </c>
      <c r="E1638">
        <v>5</v>
      </c>
      <c r="F1638" t="s">
        <v>260</v>
      </c>
      <c r="G1638" t="s">
        <v>122</v>
      </c>
      <c r="H1638" t="s">
        <v>345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46315.44363425926</v>
      </c>
      <c r="P1638" s="57">
        <v>46315.910914351851</v>
      </c>
      <c r="Q1638">
        <v>69413551</v>
      </c>
      <c r="S1638">
        <v>152421263328</v>
      </c>
      <c r="T1638" t="s">
        <v>4648</v>
      </c>
      <c r="U1638" t="s">
        <v>10607</v>
      </c>
      <c r="V1638" t="s">
        <v>10608</v>
      </c>
      <c r="Z1638">
        <v>112.64727379999999</v>
      </c>
      <c r="AA1638">
        <v>-7.1607745999999999</v>
      </c>
      <c r="AB1638" t="s">
        <v>10609</v>
      </c>
      <c r="AC1638" t="s">
        <v>235</v>
      </c>
      <c r="AL1638" t="s">
        <v>217</v>
      </c>
      <c r="AM1638" t="s">
        <v>10406</v>
      </c>
      <c r="AN1638" t="s">
        <v>6</v>
      </c>
      <c r="AO1638" t="s">
        <v>10105</v>
      </c>
      <c r="AP1638" s="57">
        <v>46316.333333333336</v>
      </c>
      <c r="AR1638" t="s">
        <v>218</v>
      </c>
      <c r="AS1638" t="s">
        <v>122</v>
      </c>
      <c r="AT1638" t="s">
        <v>230</v>
      </c>
      <c r="AU1638">
        <v>20261020</v>
      </c>
      <c r="AV1638" t="s">
        <v>221</v>
      </c>
      <c r="AW1638" t="s">
        <v>878</v>
      </c>
      <c r="AX1638" t="s">
        <v>222</v>
      </c>
      <c r="BA1638" s="57">
        <v>46316.333333333336</v>
      </c>
      <c r="BB1638" t="s">
        <v>10406</v>
      </c>
      <c r="BC1638">
        <v>2026</v>
      </c>
      <c r="BD1638">
        <v>10</v>
      </c>
      <c r="BE1638">
        <v>20</v>
      </c>
      <c r="BF1638" s="6">
        <f t="shared" si="75"/>
        <v>46315</v>
      </c>
      <c r="BG1638">
        <f t="shared" si="76"/>
        <v>-1.3333333333357587</v>
      </c>
      <c r="BH1638" t="str">
        <f t="shared" si="77"/>
        <v>COMPLY</v>
      </c>
      <c r="BI1638" t="str">
        <f>VLOOKUP(H1638,Sheet2!$A$1:$B$270,2,FALSE)</f>
        <v>GRESIK</v>
      </c>
    </row>
    <row r="1639" spans="1:61">
      <c r="A1639">
        <v>1638</v>
      </c>
      <c r="B1639">
        <v>1002635445</v>
      </c>
      <c r="C1639">
        <v>3</v>
      </c>
      <c r="D1639" t="s">
        <v>55</v>
      </c>
      <c r="E1639">
        <v>5</v>
      </c>
      <c r="F1639" t="s">
        <v>260</v>
      </c>
      <c r="G1639" t="s">
        <v>122</v>
      </c>
      <c r="H1639" t="s">
        <v>345</v>
      </c>
      <c r="I1639" t="s">
        <v>212</v>
      </c>
      <c r="J1639" t="s">
        <v>213</v>
      </c>
      <c r="K1639" t="s">
        <v>149</v>
      </c>
      <c r="L1639" t="s">
        <v>214</v>
      </c>
      <c r="M1639" t="s">
        <v>7217</v>
      </c>
      <c r="N1639" t="s">
        <v>215</v>
      </c>
      <c r="O1639" s="57">
        <v>46308.646932870368</v>
      </c>
      <c r="P1639" s="57">
        <v>46310.473263888889</v>
      </c>
      <c r="Q1639">
        <v>69409562</v>
      </c>
      <c r="S1639">
        <v>152421263251</v>
      </c>
      <c r="T1639" t="s">
        <v>6787</v>
      </c>
      <c r="U1639" t="s">
        <v>6788</v>
      </c>
      <c r="V1639" t="s">
        <v>6789</v>
      </c>
      <c r="Z1639">
        <v>112.6487298</v>
      </c>
      <c r="AA1639">
        <v>-7.1997591999999999</v>
      </c>
      <c r="AB1639" t="s">
        <v>6790</v>
      </c>
      <c r="AC1639" t="s">
        <v>235</v>
      </c>
      <c r="AL1639" t="s">
        <v>217</v>
      </c>
      <c r="AM1639" t="s">
        <v>6791</v>
      </c>
      <c r="AN1639" t="s">
        <v>6</v>
      </c>
      <c r="AO1639" t="s">
        <v>6666</v>
      </c>
      <c r="AP1639" s="57">
        <v>46309.625</v>
      </c>
      <c r="AQ1639" t="s">
        <v>841</v>
      </c>
      <c r="AR1639" t="s">
        <v>7055</v>
      </c>
      <c r="AS1639" t="s">
        <v>122</v>
      </c>
      <c r="AT1639" t="s">
        <v>230</v>
      </c>
      <c r="AV1639" t="s">
        <v>7218</v>
      </c>
      <c r="AW1639" t="s">
        <v>236</v>
      </c>
      <c r="AX1639" t="s">
        <v>222</v>
      </c>
      <c r="BA1639" s="57">
        <v>46309.625</v>
      </c>
      <c r="BB1639" t="s">
        <v>6791</v>
      </c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str">
        <f>VLOOKUP(H1639,Sheet2!$A$1:$B$270,2,FALSE)</f>
        <v>GRESIK</v>
      </c>
    </row>
    <row r="1640" spans="1:61">
      <c r="A1640">
        <v>1639</v>
      </c>
      <c r="B1640">
        <v>1002628325</v>
      </c>
      <c r="C1640">
        <v>3</v>
      </c>
      <c r="D1640" t="s">
        <v>55</v>
      </c>
      <c r="E1640">
        <v>5</v>
      </c>
      <c r="F1640" t="s">
        <v>260</v>
      </c>
      <c r="G1640" t="s">
        <v>122</v>
      </c>
      <c r="H1640" t="s">
        <v>345</v>
      </c>
      <c r="I1640" t="s">
        <v>212</v>
      </c>
      <c r="J1640" t="s">
        <v>213</v>
      </c>
      <c r="K1640" t="s">
        <v>149</v>
      </c>
      <c r="M1640" t="s">
        <v>1625</v>
      </c>
      <c r="N1640" t="s">
        <v>563</v>
      </c>
      <c r="O1640" s="57">
        <v>46303.691886574074</v>
      </c>
      <c r="P1640" s="57">
        <v>46307.083564814813</v>
      </c>
      <c r="Q1640">
        <v>69406772</v>
      </c>
      <c r="S1640">
        <v>152421263165</v>
      </c>
      <c r="T1640" t="s">
        <v>4711</v>
      </c>
      <c r="U1640" t="s">
        <v>4712</v>
      </c>
      <c r="Z1640">
        <v>112.61816</v>
      </c>
      <c r="AA1640">
        <v>-7.176539</v>
      </c>
      <c r="AB1640" t="s">
        <v>4713</v>
      </c>
      <c r="AC1640" t="s">
        <v>284</v>
      </c>
      <c r="AO1640" s="57">
        <v>46244.694594907407</v>
      </c>
      <c r="AR1640" t="s">
        <v>1630</v>
      </c>
      <c r="AS1640" t="s">
        <v>122</v>
      </c>
      <c r="AT1640" t="s">
        <v>230</v>
      </c>
      <c r="AV1640" t="s">
        <v>3018</v>
      </c>
      <c r="AW1640" t="s">
        <v>540</v>
      </c>
      <c r="AX1640" t="s">
        <v>222</v>
      </c>
      <c r="AZ1640" t="s">
        <v>3018</v>
      </c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str">
        <f>VLOOKUP(H1640,Sheet2!$A$1:$B$270,2,FALSE)</f>
        <v>GRESIK</v>
      </c>
    </row>
    <row r="1641" spans="1:61">
      <c r="A1641">
        <v>1640</v>
      </c>
      <c r="B1641">
        <v>1002625436</v>
      </c>
      <c r="C1641">
        <v>3</v>
      </c>
      <c r="D1641" t="s">
        <v>55</v>
      </c>
      <c r="E1641">
        <v>5</v>
      </c>
      <c r="F1641" t="s">
        <v>260</v>
      </c>
      <c r="G1641" t="s">
        <v>122</v>
      </c>
      <c r="H1641" t="s">
        <v>451</v>
      </c>
      <c r="I1641" t="s">
        <v>212</v>
      </c>
      <c r="J1641" t="s">
        <v>213</v>
      </c>
      <c r="K1641" t="s">
        <v>149</v>
      </c>
      <c r="L1641" t="s">
        <v>214</v>
      </c>
      <c r="M1641" t="s">
        <v>1400</v>
      </c>
      <c r="N1641" t="s">
        <v>215</v>
      </c>
      <c r="O1641" s="57">
        <v>46302.394143518519</v>
      </c>
      <c r="P1641" s="57">
        <v>46304.667824074073</v>
      </c>
      <c r="Q1641">
        <v>69405483</v>
      </c>
      <c r="S1641">
        <v>152442203155</v>
      </c>
      <c r="T1641" t="s">
        <v>4254</v>
      </c>
      <c r="U1641" t="s">
        <v>4255</v>
      </c>
      <c r="V1641" t="s">
        <v>4256</v>
      </c>
      <c r="Z1641">
        <v>112.56360650000001</v>
      </c>
      <c r="AA1641">
        <v>-7.2918309999999904</v>
      </c>
      <c r="AB1641" t="s">
        <v>4257</v>
      </c>
      <c r="AC1641" t="s">
        <v>216</v>
      </c>
      <c r="AL1641" t="s">
        <v>217</v>
      </c>
      <c r="AM1641" t="s">
        <v>4258</v>
      </c>
      <c r="AN1641" t="s">
        <v>6</v>
      </c>
      <c r="AO1641" s="57">
        <v>46213.402939814812</v>
      </c>
      <c r="AP1641" s="57">
        <v>46303.333333333336</v>
      </c>
      <c r="AQ1641" t="s">
        <v>841</v>
      </c>
      <c r="AR1641" t="s">
        <v>14</v>
      </c>
      <c r="AS1641" t="s">
        <v>827</v>
      </c>
      <c r="AT1641" t="s">
        <v>230</v>
      </c>
      <c r="AV1641" t="s">
        <v>5597</v>
      </c>
      <c r="AW1641" t="s">
        <v>883</v>
      </c>
      <c r="AX1641" t="s">
        <v>222</v>
      </c>
      <c r="BA1641" s="57">
        <v>46303.333333333336</v>
      </c>
      <c r="BB1641" t="s">
        <v>4258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str">
        <f>VLOOKUP(H1641,Sheet2!$A$1:$B$270,2,FALSE)</f>
        <v>GRESIK</v>
      </c>
    </row>
    <row r="1642" spans="1:61">
      <c r="A1642">
        <v>1641</v>
      </c>
      <c r="B1642">
        <v>1002625430</v>
      </c>
      <c r="C1642">
        <v>3</v>
      </c>
      <c r="D1642" t="s">
        <v>55</v>
      </c>
      <c r="E1642">
        <v>5</v>
      </c>
      <c r="F1642" t="s">
        <v>260</v>
      </c>
      <c r="G1642" t="s">
        <v>122</v>
      </c>
      <c r="H1642" t="s">
        <v>451</v>
      </c>
      <c r="I1642" t="s">
        <v>212</v>
      </c>
      <c r="J1642" t="s">
        <v>213</v>
      </c>
      <c r="K1642" t="s">
        <v>149</v>
      </c>
      <c r="L1642" t="s">
        <v>214</v>
      </c>
      <c r="M1642" t="s">
        <v>836</v>
      </c>
      <c r="N1642" t="s">
        <v>215</v>
      </c>
      <c r="O1642" s="57">
        <v>46302.394571759258</v>
      </c>
      <c r="P1642" s="57">
        <v>46303.428773148145</v>
      </c>
      <c r="Q1642">
        <v>69405483</v>
      </c>
      <c r="S1642">
        <v>152442203155</v>
      </c>
      <c r="T1642" t="s">
        <v>4254</v>
      </c>
      <c r="U1642" t="s">
        <v>4255</v>
      </c>
      <c r="V1642" t="s">
        <v>4256</v>
      </c>
      <c r="Z1642">
        <v>112.56360650000001</v>
      </c>
      <c r="AA1642">
        <v>-7.2918309999999904</v>
      </c>
      <c r="AB1642" t="s">
        <v>4257</v>
      </c>
      <c r="AC1642" t="s">
        <v>216</v>
      </c>
      <c r="AL1642" t="s">
        <v>217</v>
      </c>
      <c r="AM1642" t="s">
        <v>4258</v>
      </c>
      <c r="AN1642" t="s">
        <v>6</v>
      </c>
      <c r="AO1642" s="57">
        <v>46213.402939814812</v>
      </c>
      <c r="AP1642" s="57">
        <v>46303.333333333336</v>
      </c>
      <c r="AQ1642" t="s">
        <v>841</v>
      </c>
      <c r="AR1642" t="s">
        <v>14</v>
      </c>
      <c r="AS1642" t="s">
        <v>827</v>
      </c>
      <c r="AT1642" t="s">
        <v>230</v>
      </c>
      <c r="AV1642" t="s">
        <v>837</v>
      </c>
      <c r="AW1642" t="s">
        <v>883</v>
      </c>
      <c r="AX1642" t="s">
        <v>222</v>
      </c>
      <c r="BA1642" s="57">
        <v>46303.333333333336</v>
      </c>
      <c r="BB1642" t="s">
        <v>4258</v>
      </c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str">
        <f>VLOOKUP(H1642,Sheet2!$A$1:$B$270,2,FALSE)</f>
        <v>GRESIK</v>
      </c>
    </row>
    <row r="1643" spans="1:61">
      <c r="A1643">
        <v>1642</v>
      </c>
      <c r="B1643">
        <v>1002628306</v>
      </c>
      <c r="C1643">
        <v>3</v>
      </c>
      <c r="D1643" t="s">
        <v>55</v>
      </c>
      <c r="E1643">
        <v>5</v>
      </c>
      <c r="F1643" t="s">
        <v>260</v>
      </c>
      <c r="G1643" t="s">
        <v>122</v>
      </c>
      <c r="H1643" t="s">
        <v>451</v>
      </c>
      <c r="I1643" t="s">
        <v>212</v>
      </c>
      <c r="J1643" t="s">
        <v>213</v>
      </c>
      <c r="K1643" t="s">
        <v>149</v>
      </c>
      <c r="M1643" t="s">
        <v>836</v>
      </c>
      <c r="N1643" t="s">
        <v>215</v>
      </c>
      <c r="O1643" s="57">
        <v>46303.687280092592</v>
      </c>
      <c r="P1643" s="57">
        <v>46304.664143518516</v>
      </c>
      <c r="Q1643">
        <v>69405483</v>
      </c>
      <c r="S1643">
        <v>152442203157</v>
      </c>
      <c r="T1643" t="s">
        <v>4254</v>
      </c>
      <c r="U1643" t="s">
        <v>4714</v>
      </c>
      <c r="V1643" t="s">
        <v>4715</v>
      </c>
      <c r="Z1643">
        <v>112.56349059999999</v>
      </c>
      <c r="AA1643">
        <v>-7.2918238000000004</v>
      </c>
      <c r="AB1643" t="s">
        <v>4257</v>
      </c>
      <c r="AC1643" t="s">
        <v>216</v>
      </c>
      <c r="AL1643" t="s">
        <v>217</v>
      </c>
      <c r="AM1643" t="s">
        <v>4716</v>
      </c>
      <c r="AN1643" t="s">
        <v>6</v>
      </c>
      <c r="AO1643" s="57">
        <v>46244.694594907407</v>
      </c>
      <c r="AQ1643" t="s">
        <v>1495</v>
      </c>
      <c r="AR1643" t="s">
        <v>14</v>
      </c>
      <c r="AS1643" t="s">
        <v>827</v>
      </c>
      <c r="AT1643" t="s">
        <v>230</v>
      </c>
      <c r="AV1643" t="s">
        <v>837</v>
      </c>
      <c r="AW1643" t="s">
        <v>539</v>
      </c>
      <c r="AX1643" t="s">
        <v>222</v>
      </c>
      <c r="BA1643" s="57">
        <v>46303.291666666664</v>
      </c>
      <c r="BB1643" t="s">
        <v>4716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str">
        <f>VLOOKUP(H1643,Sheet2!$A$1:$B$270,2,FALSE)</f>
        <v>GRESIK</v>
      </c>
    </row>
    <row r="1644" spans="1:61">
      <c r="A1644">
        <v>1643</v>
      </c>
      <c r="B1644">
        <v>1002622726</v>
      </c>
      <c r="C1644">
        <v>3</v>
      </c>
      <c r="D1644" t="s">
        <v>55</v>
      </c>
      <c r="E1644">
        <v>5</v>
      </c>
      <c r="F1644" t="s">
        <v>260</v>
      </c>
      <c r="G1644" t="s">
        <v>122</v>
      </c>
      <c r="H1644" t="s">
        <v>451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46300.617812500001</v>
      </c>
      <c r="P1644" s="57">
        <v>46301.574293981481</v>
      </c>
      <c r="Q1644">
        <v>69404422</v>
      </c>
      <c r="S1644">
        <v>152442202249</v>
      </c>
      <c r="T1644" t="s">
        <v>2978</v>
      </c>
      <c r="U1644" t="s">
        <v>2979</v>
      </c>
      <c r="V1644" t="s">
        <v>2980</v>
      </c>
      <c r="Z1644">
        <v>112.588024</v>
      </c>
      <c r="AA1644">
        <v>-7.2939790000000002</v>
      </c>
      <c r="AB1644" t="s">
        <v>2981</v>
      </c>
      <c r="AC1644" t="s">
        <v>235</v>
      </c>
      <c r="AL1644" t="s">
        <v>217</v>
      </c>
      <c r="AM1644" t="s">
        <v>2960</v>
      </c>
      <c r="AN1644" t="s">
        <v>6</v>
      </c>
      <c r="AO1644" s="57">
        <v>46152.632743055554</v>
      </c>
      <c r="AP1644" s="57">
        <v>46301.458333333336</v>
      </c>
      <c r="AR1644" t="s">
        <v>218</v>
      </c>
      <c r="AS1644" t="s">
        <v>827</v>
      </c>
      <c r="AT1644" t="s">
        <v>230</v>
      </c>
      <c r="AU1644">
        <v>20261006</v>
      </c>
      <c r="AV1644" t="s">
        <v>221</v>
      </c>
      <c r="AW1644" t="s">
        <v>2982</v>
      </c>
      <c r="AX1644" t="s">
        <v>222</v>
      </c>
      <c r="BA1644" s="57">
        <v>46301.458333333336</v>
      </c>
      <c r="BB1644" t="s">
        <v>2960</v>
      </c>
      <c r="BC1644">
        <v>2026</v>
      </c>
      <c r="BD1644">
        <v>10</v>
      </c>
      <c r="BE1644">
        <v>6</v>
      </c>
      <c r="BF1644" s="6">
        <f t="shared" si="75"/>
        <v>46301</v>
      </c>
      <c r="BG1644">
        <f t="shared" si="76"/>
        <v>-0.45833333333575865</v>
      </c>
      <c r="BH1644" t="str">
        <f t="shared" si="77"/>
        <v>COMPLY</v>
      </c>
      <c r="BI1644" t="str">
        <f>VLOOKUP(H1644,Sheet2!$A$1:$B$270,2,FALSE)</f>
        <v>GRESIK</v>
      </c>
    </row>
    <row r="1645" spans="1:61">
      <c r="A1645">
        <v>1644</v>
      </c>
      <c r="B1645">
        <v>1002627873</v>
      </c>
      <c r="C1645">
        <v>3</v>
      </c>
      <c r="D1645" t="s">
        <v>55</v>
      </c>
      <c r="E1645">
        <v>5</v>
      </c>
      <c r="F1645" t="s">
        <v>260</v>
      </c>
      <c r="G1645" t="s">
        <v>122</v>
      </c>
      <c r="H1645" t="s">
        <v>451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46303.601157407407</v>
      </c>
      <c r="P1645" s="57">
        <v>46304.745474537034</v>
      </c>
      <c r="Q1645">
        <v>69406560</v>
      </c>
      <c r="S1645">
        <v>152442202394</v>
      </c>
      <c r="T1645" t="s">
        <v>4717</v>
      </c>
      <c r="U1645" t="s">
        <v>4718</v>
      </c>
      <c r="V1645" t="s">
        <v>4719</v>
      </c>
      <c r="Z1645">
        <v>112.621968</v>
      </c>
      <c r="AA1645">
        <v>-7.3020230000000002</v>
      </c>
      <c r="AB1645" t="s">
        <v>4720</v>
      </c>
      <c r="AC1645" t="s">
        <v>235</v>
      </c>
      <c r="AL1645" t="s">
        <v>217</v>
      </c>
      <c r="AM1645" t="s">
        <v>4548</v>
      </c>
      <c r="AN1645" t="s">
        <v>6</v>
      </c>
      <c r="AO1645" s="57">
        <v>46244.611331018517</v>
      </c>
      <c r="AP1645" s="57">
        <v>46304.458333333336</v>
      </c>
      <c r="AR1645" t="s">
        <v>218</v>
      </c>
      <c r="AS1645" t="s">
        <v>827</v>
      </c>
      <c r="AT1645" t="s">
        <v>230</v>
      </c>
      <c r="AU1645">
        <v>20261009</v>
      </c>
      <c r="AV1645" t="s">
        <v>221</v>
      </c>
      <c r="AW1645" t="s">
        <v>875</v>
      </c>
      <c r="AX1645" t="s">
        <v>222</v>
      </c>
      <c r="BA1645" s="57">
        <v>46304.458333333336</v>
      </c>
      <c r="BB1645" t="s">
        <v>4548</v>
      </c>
      <c r="BC1645">
        <v>2026</v>
      </c>
      <c r="BD1645">
        <v>10</v>
      </c>
      <c r="BE1645">
        <v>9</v>
      </c>
      <c r="BF1645" s="6">
        <f t="shared" si="75"/>
        <v>46304</v>
      </c>
      <c r="BG1645">
        <f t="shared" si="76"/>
        <v>-0.45833333333575865</v>
      </c>
      <c r="BH1645" t="str">
        <f t="shared" si="77"/>
        <v>COMPLY</v>
      </c>
      <c r="BI1645" t="str">
        <f>VLOOKUP(H1645,Sheet2!$A$1:$B$270,2,FALSE)</f>
        <v>GRESIK</v>
      </c>
    </row>
    <row r="1646" spans="1:61">
      <c r="A1646">
        <v>1645</v>
      </c>
      <c r="B1646">
        <v>1002630283</v>
      </c>
      <c r="C1646">
        <v>3</v>
      </c>
      <c r="D1646" t="s">
        <v>55</v>
      </c>
      <c r="E1646">
        <v>5</v>
      </c>
      <c r="F1646" t="s">
        <v>260</v>
      </c>
      <c r="G1646" t="s">
        <v>122</v>
      </c>
      <c r="H1646" t="s">
        <v>451</v>
      </c>
      <c r="I1646" t="s">
        <v>212</v>
      </c>
      <c r="J1646" t="s">
        <v>213</v>
      </c>
      <c r="K1646" t="s">
        <v>149</v>
      </c>
      <c r="M1646" t="s">
        <v>76</v>
      </c>
      <c r="N1646" t="s">
        <v>215</v>
      </c>
      <c r="O1646" s="57">
        <v>46304.667824074073</v>
      </c>
      <c r="P1646" s="57">
        <v>46304.862337962964</v>
      </c>
      <c r="Q1646">
        <v>69405483</v>
      </c>
      <c r="S1646">
        <v>152442203161</v>
      </c>
      <c r="T1646" t="s">
        <v>4254</v>
      </c>
      <c r="U1646" t="s">
        <v>4714</v>
      </c>
      <c r="V1646" t="s">
        <v>5596</v>
      </c>
      <c r="Z1646">
        <v>112.56349059999999</v>
      </c>
      <c r="AA1646">
        <v>-7.2918238000000004</v>
      </c>
      <c r="AB1646" t="s">
        <v>4257</v>
      </c>
      <c r="AC1646" t="s">
        <v>216</v>
      </c>
      <c r="AL1646" t="s">
        <v>217</v>
      </c>
      <c r="AM1646" t="s">
        <v>4716</v>
      </c>
      <c r="AN1646" t="s">
        <v>6</v>
      </c>
      <c r="AO1646" s="57">
        <v>46275.725983796299</v>
      </c>
      <c r="AR1646" t="s">
        <v>218</v>
      </c>
      <c r="AS1646" t="s">
        <v>827</v>
      </c>
      <c r="AT1646" t="s">
        <v>230</v>
      </c>
      <c r="AU1646">
        <v>20261009</v>
      </c>
      <c r="AV1646" t="s">
        <v>221</v>
      </c>
      <c r="AW1646" t="s">
        <v>539</v>
      </c>
      <c r="AX1646" t="s">
        <v>222</v>
      </c>
      <c r="BA1646" s="57">
        <v>46304.291666666664</v>
      </c>
      <c r="BB1646" t="s">
        <v>4716</v>
      </c>
      <c r="BC1646">
        <v>2026</v>
      </c>
      <c r="BD1646">
        <v>10</v>
      </c>
      <c r="BE1646">
        <v>9</v>
      </c>
      <c r="BF1646" s="6">
        <f t="shared" si="75"/>
        <v>46304</v>
      </c>
      <c r="BG1646">
        <f t="shared" si="76"/>
        <v>-0.29166666666424135</v>
      </c>
      <c r="BH1646" t="str">
        <f t="shared" si="77"/>
        <v>COMPLY</v>
      </c>
      <c r="BI1646" t="str">
        <f>VLOOKUP(H1646,Sheet2!$A$1:$B$270,2,FALSE)</f>
        <v>GRESIK</v>
      </c>
    </row>
    <row r="1647" spans="1:61">
      <c r="A1647">
        <v>1646</v>
      </c>
      <c r="B1647">
        <v>1002643774</v>
      </c>
      <c r="C1647">
        <v>3</v>
      </c>
      <c r="D1647" t="s">
        <v>55</v>
      </c>
      <c r="E1647">
        <v>5</v>
      </c>
      <c r="F1647" t="s">
        <v>260</v>
      </c>
      <c r="G1647" t="s">
        <v>122</v>
      </c>
      <c r="H1647" t="s">
        <v>451</v>
      </c>
      <c r="I1647" t="s">
        <v>212</v>
      </c>
      <c r="J1647" t="s">
        <v>213</v>
      </c>
      <c r="K1647" t="s">
        <v>149</v>
      </c>
      <c r="L1647" t="s">
        <v>214</v>
      </c>
      <c r="M1647" t="s">
        <v>76</v>
      </c>
      <c r="N1647" t="s">
        <v>215</v>
      </c>
      <c r="O1647" s="57">
        <v>46314.649062500001</v>
      </c>
      <c r="P1647" s="57">
        <v>46315.596539351849</v>
      </c>
      <c r="Q1647">
        <v>69413148</v>
      </c>
      <c r="S1647">
        <v>152442202123</v>
      </c>
      <c r="T1647" t="s">
        <v>9949</v>
      </c>
      <c r="U1647" t="s">
        <v>9950</v>
      </c>
      <c r="V1647" t="s">
        <v>9951</v>
      </c>
      <c r="Z1647">
        <v>112.5989021</v>
      </c>
      <c r="AA1647">
        <v>-7.2958065999999997</v>
      </c>
      <c r="AB1647" t="s">
        <v>9952</v>
      </c>
      <c r="AC1647" t="s">
        <v>235</v>
      </c>
      <c r="AL1647" t="s">
        <v>217</v>
      </c>
      <c r="AM1647" t="s">
        <v>9953</v>
      </c>
      <c r="AN1647" t="s">
        <v>6</v>
      </c>
      <c r="AO1647" t="s">
        <v>9463</v>
      </c>
      <c r="AP1647" s="57">
        <v>46315.625</v>
      </c>
      <c r="AR1647" t="s">
        <v>218</v>
      </c>
      <c r="AS1647" t="s">
        <v>827</v>
      </c>
      <c r="AT1647" t="s">
        <v>342</v>
      </c>
      <c r="AU1647">
        <v>20261020</v>
      </c>
      <c r="AV1647" t="s">
        <v>221</v>
      </c>
      <c r="AW1647" t="s">
        <v>885</v>
      </c>
      <c r="AX1647" t="s">
        <v>222</v>
      </c>
      <c r="BA1647" s="57">
        <v>46315.625</v>
      </c>
      <c r="BB1647" t="s">
        <v>9953</v>
      </c>
      <c r="BC1647">
        <v>2026</v>
      </c>
      <c r="BD1647">
        <v>10</v>
      </c>
      <c r="BE1647">
        <v>20</v>
      </c>
      <c r="BF1647" s="6">
        <f t="shared" si="75"/>
        <v>46315</v>
      </c>
      <c r="BG1647">
        <f t="shared" si="76"/>
        <v>-0.625</v>
      </c>
      <c r="BH1647" t="str">
        <f t="shared" si="77"/>
        <v>COMPLY</v>
      </c>
      <c r="BI1647" t="str">
        <f>VLOOKUP(H1647,Sheet2!$A$1:$B$270,2,FALSE)</f>
        <v>GRESIK</v>
      </c>
    </row>
    <row r="1648" spans="1:61">
      <c r="A1648">
        <v>1647</v>
      </c>
      <c r="B1648">
        <v>1002623832</v>
      </c>
      <c r="C1648">
        <v>3</v>
      </c>
      <c r="D1648" t="s">
        <v>55</v>
      </c>
      <c r="E1648">
        <v>5</v>
      </c>
      <c r="F1648" t="s">
        <v>260</v>
      </c>
      <c r="G1648" t="s">
        <v>122</v>
      </c>
      <c r="H1648" t="s">
        <v>451</v>
      </c>
      <c r="I1648" t="s">
        <v>212</v>
      </c>
      <c r="J1648" t="s">
        <v>213</v>
      </c>
      <c r="K1648" t="s">
        <v>149</v>
      </c>
      <c r="M1648" t="s">
        <v>279</v>
      </c>
      <c r="N1648" t="s">
        <v>215</v>
      </c>
      <c r="O1648" s="57">
        <v>46301.437824074077</v>
      </c>
      <c r="P1648" s="57">
        <v>46301.638842592591</v>
      </c>
      <c r="Q1648">
        <v>69404816</v>
      </c>
      <c r="S1648">
        <v>152442203011</v>
      </c>
      <c r="T1648" t="s">
        <v>3590</v>
      </c>
      <c r="U1648" t="s">
        <v>3591</v>
      </c>
      <c r="V1648" t="s">
        <v>3592</v>
      </c>
      <c r="Z1648">
        <v>112.6169384</v>
      </c>
      <c r="AA1648">
        <v>-7.3047352999999999</v>
      </c>
      <c r="AB1648" t="s">
        <v>3593</v>
      </c>
      <c r="AC1648" t="s">
        <v>284</v>
      </c>
      <c r="AL1648" t="s">
        <v>217</v>
      </c>
      <c r="AM1648" t="s">
        <v>3594</v>
      </c>
      <c r="AN1648" t="s">
        <v>6</v>
      </c>
      <c r="AO1648" s="57">
        <v>46183.444699074076</v>
      </c>
      <c r="AP1648" s="57">
        <v>46302.333333333336</v>
      </c>
      <c r="AR1648" t="s">
        <v>239</v>
      </c>
      <c r="AS1648" t="s">
        <v>827</v>
      </c>
      <c r="AT1648" t="s">
        <v>230</v>
      </c>
      <c r="AV1648" t="s">
        <v>3579</v>
      </c>
      <c r="AW1648" t="s">
        <v>540</v>
      </c>
      <c r="AX1648" t="s">
        <v>222</v>
      </c>
      <c r="BA1648" s="57">
        <v>46302.333333333336</v>
      </c>
      <c r="BB1648" t="s">
        <v>3594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str">
        <f>VLOOKUP(H1648,Sheet2!$A$1:$B$270,2,FALSE)</f>
        <v>GRESIK</v>
      </c>
    </row>
    <row r="1649" spans="1:61">
      <c r="A1649">
        <v>1648</v>
      </c>
      <c r="B1649">
        <v>1002627224</v>
      </c>
      <c r="C1649">
        <v>3</v>
      </c>
      <c r="D1649" t="s">
        <v>55</v>
      </c>
      <c r="E1649">
        <v>5</v>
      </c>
      <c r="F1649" t="s">
        <v>260</v>
      </c>
      <c r="G1649" t="s">
        <v>122</v>
      </c>
      <c r="H1649" t="s">
        <v>472</v>
      </c>
      <c r="I1649" t="s">
        <v>212</v>
      </c>
      <c r="J1649" t="s">
        <v>213</v>
      </c>
      <c r="K1649" t="s">
        <v>149</v>
      </c>
      <c r="M1649" t="s">
        <v>1400</v>
      </c>
      <c r="N1649" t="s">
        <v>215</v>
      </c>
      <c r="O1649" s="57">
        <v>46303.396701388891</v>
      </c>
      <c r="P1649" s="57">
        <v>46311.349363425928</v>
      </c>
      <c r="Q1649">
        <v>69406255</v>
      </c>
      <c r="S1649">
        <v>152453208877</v>
      </c>
      <c r="T1649" t="s">
        <v>4259</v>
      </c>
      <c r="U1649" t="s">
        <v>4260</v>
      </c>
      <c r="V1649" t="s">
        <v>4721</v>
      </c>
      <c r="Z1649">
        <v>112.7108005</v>
      </c>
      <c r="AA1649">
        <v>-5.8065635999999996</v>
      </c>
      <c r="AB1649" t="s">
        <v>4261</v>
      </c>
      <c r="AC1649" t="s">
        <v>229</v>
      </c>
      <c r="AL1649" t="s">
        <v>217</v>
      </c>
      <c r="AM1649" t="s">
        <v>4722</v>
      </c>
      <c r="AN1649" t="s">
        <v>6</v>
      </c>
      <c r="AO1649" s="57">
        <v>46244.403275462966</v>
      </c>
      <c r="AP1649" s="57">
        <v>46304.625</v>
      </c>
      <c r="AQ1649" t="s">
        <v>841</v>
      </c>
      <c r="AR1649" t="s">
        <v>14</v>
      </c>
      <c r="AS1649" t="s">
        <v>122</v>
      </c>
      <c r="AT1649" t="s">
        <v>230</v>
      </c>
      <c r="AV1649" t="s">
        <v>9128</v>
      </c>
      <c r="AW1649" t="s">
        <v>539</v>
      </c>
      <c r="AX1649" t="s">
        <v>222</v>
      </c>
      <c r="BA1649" s="57">
        <v>46304.625</v>
      </c>
      <c r="BB1649" t="s">
        <v>4722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str">
        <f>VLOOKUP(H1649,Sheet2!$A$1:$B$270,2,FALSE)</f>
        <v>GRESIK</v>
      </c>
    </row>
    <row r="1650" spans="1:61">
      <c r="A1650">
        <v>1649</v>
      </c>
      <c r="B1650">
        <v>1002628108</v>
      </c>
      <c r="C1650">
        <v>3</v>
      </c>
      <c r="D1650" t="s">
        <v>55</v>
      </c>
      <c r="E1650">
        <v>5</v>
      </c>
      <c r="F1650" t="s">
        <v>260</v>
      </c>
      <c r="G1650" t="s">
        <v>122</v>
      </c>
      <c r="H1650" t="s">
        <v>472</v>
      </c>
      <c r="I1650" t="s">
        <v>212</v>
      </c>
      <c r="J1650" t="s">
        <v>213</v>
      </c>
      <c r="K1650" t="s">
        <v>149</v>
      </c>
      <c r="M1650" t="s">
        <v>1400</v>
      </c>
      <c r="N1650" t="s">
        <v>215</v>
      </c>
      <c r="O1650" s="57">
        <v>46303.666701388887</v>
      </c>
      <c r="P1650" s="57">
        <v>46310.643206018518</v>
      </c>
      <c r="Q1650">
        <v>69406694</v>
      </c>
      <c r="S1650">
        <v>152453208880</v>
      </c>
      <c r="T1650" t="s">
        <v>4723</v>
      </c>
      <c r="U1650" t="s">
        <v>4724</v>
      </c>
      <c r="V1650" t="s">
        <v>4725</v>
      </c>
      <c r="Z1650">
        <v>112.6716764</v>
      </c>
      <c r="AA1650">
        <v>-5.8195825000000001</v>
      </c>
      <c r="AB1650" t="s">
        <v>4726</v>
      </c>
      <c r="AC1650" t="s">
        <v>229</v>
      </c>
      <c r="AL1650" t="s">
        <v>217</v>
      </c>
      <c r="AM1650" t="s">
        <v>4727</v>
      </c>
      <c r="AN1650" t="s">
        <v>6</v>
      </c>
      <c r="AO1650" s="57">
        <v>46244.684513888889</v>
      </c>
      <c r="AP1650" s="57">
        <v>46305.333333333336</v>
      </c>
      <c r="AQ1650" t="s">
        <v>841</v>
      </c>
      <c r="AR1650" t="s">
        <v>14</v>
      </c>
      <c r="AS1650" t="s">
        <v>122</v>
      </c>
      <c r="AT1650" t="s">
        <v>230</v>
      </c>
      <c r="AV1650" t="s">
        <v>7863</v>
      </c>
      <c r="AW1650" t="s">
        <v>541</v>
      </c>
      <c r="AX1650" t="s">
        <v>222</v>
      </c>
      <c r="BA1650" s="57">
        <v>46305.333333333336</v>
      </c>
      <c r="BB1650" t="s">
        <v>4727</v>
      </c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str">
        <f>VLOOKUP(H1650,Sheet2!$A$1:$B$270,2,FALSE)</f>
        <v>GRESIK</v>
      </c>
    </row>
    <row r="1651" spans="1:61">
      <c r="A1651">
        <v>1650</v>
      </c>
      <c r="B1651">
        <v>1002617352</v>
      </c>
      <c r="C1651">
        <v>3</v>
      </c>
      <c r="D1651" t="s">
        <v>55</v>
      </c>
      <c r="E1651">
        <v>5</v>
      </c>
      <c r="F1651" t="s">
        <v>260</v>
      </c>
      <c r="G1651" t="s">
        <v>122</v>
      </c>
      <c r="H1651" t="s">
        <v>472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46296.44462962963</v>
      </c>
      <c r="P1651" s="57">
        <v>46296.565462962964</v>
      </c>
      <c r="Q1651">
        <v>69379599</v>
      </c>
      <c r="S1651">
        <v>152453208697</v>
      </c>
      <c r="T1651" t="s">
        <v>1283</v>
      </c>
      <c r="U1651" t="s">
        <v>915</v>
      </c>
      <c r="V1651" t="s">
        <v>1284</v>
      </c>
      <c r="Z1651">
        <v>112.71185159683201</v>
      </c>
      <c r="AA1651">
        <v>-5.83253487701701</v>
      </c>
      <c r="AB1651" t="s">
        <v>1285</v>
      </c>
      <c r="AC1651" t="s">
        <v>216</v>
      </c>
      <c r="AL1651" t="s">
        <v>217</v>
      </c>
      <c r="AM1651" t="s">
        <v>1286</v>
      </c>
      <c r="AN1651" t="s">
        <v>6</v>
      </c>
      <c r="AO1651" s="57">
        <v>46032.486342592594</v>
      </c>
      <c r="AR1651" t="s">
        <v>218</v>
      </c>
      <c r="AS1651" t="s">
        <v>122</v>
      </c>
      <c r="AT1651" t="s">
        <v>230</v>
      </c>
      <c r="AU1651">
        <v>20261001</v>
      </c>
      <c r="AV1651" t="s">
        <v>221</v>
      </c>
      <c r="AW1651" t="s">
        <v>541</v>
      </c>
      <c r="AX1651" t="s">
        <v>222</v>
      </c>
      <c r="BA1651" s="57">
        <v>46296.291666666664</v>
      </c>
      <c r="BB1651" t="s">
        <v>1286</v>
      </c>
      <c r="BC1651">
        <v>2026</v>
      </c>
      <c r="BD1651">
        <v>10</v>
      </c>
      <c r="BE1651">
        <v>1</v>
      </c>
      <c r="BF1651" s="6">
        <f t="shared" si="75"/>
        <v>46296</v>
      </c>
      <c r="BG1651">
        <f t="shared" si="76"/>
        <v>-0.29166666666424135</v>
      </c>
      <c r="BH1651" t="str">
        <f t="shared" si="77"/>
        <v>COMPLY</v>
      </c>
      <c r="BI1651" t="str">
        <f>VLOOKUP(H1651,Sheet2!$A$1:$B$270,2,FALSE)</f>
        <v>GRESIK</v>
      </c>
    </row>
    <row r="1652" spans="1:61">
      <c r="A1652">
        <v>1651</v>
      </c>
      <c r="B1652">
        <v>1002638907</v>
      </c>
      <c r="C1652">
        <v>3</v>
      </c>
      <c r="D1652" t="s">
        <v>55</v>
      </c>
      <c r="E1652">
        <v>5</v>
      </c>
      <c r="F1652" t="s">
        <v>260</v>
      </c>
      <c r="G1652" t="s">
        <v>122</v>
      </c>
      <c r="H1652" t="s">
        <v>472</v>
      </c>
      <c r="I1652" t="s">
        <v>212</v>
      </c>
      <c r="J1652" t="s">
        <v>213</v>
      </c>
      <c r="K1652" t="s">
        <v>149</v>
      </c>
      <c r="M1652" t="s">
        <v>76</v>
      </c>
      <c r="N1652" t="s">
        <v>215</v>
      </c>
      <c r="O1652" s="57">
        <v>46310.643206018518</v>
      </c>
      <c r="P1652" s="57">
        <v>46311.337175925924</v>
      </c>
      <c r="Q1652">
        <v>69406694</v>
      </c>
      <c r="S1652">
        <v>152453209235</v>
      </c>
      <c r="T1652" t="s">
        <v>4723</v>
      </c>
      <c r="U1652" t="s">
        <v>4724</v>
      </c>
      <c r="V1652" t="s">
        <v>7864</v>
      </c>
      <c r="Z1652">
        <v>112.671791692537</v>
      </c>
      <c r="AA1652">
        <v>-5.8196349324457497</v>
      </c>
      <c r="AB1652" t="s">
        <v>4726</v>
      </c>
      <c r="AC1652" t="s">
        <v>229</v>
      </c>
      <c r="AL1652" t="s">
        <v>217</v>
      </c>
      <c r="AM1652" t="s">
        <v>7865</v>
      </c>
      <c r="AN1652" t="s">
        <v>6</v>
      </c>
      <c r="AO1652" t="s">
        <v>7393</v>
      </c>
      <c r="AR1652" t="s">
        <v>218</v>
      </c>
      <c r="AS1652" t="s">
        <v>122</v>
      </c>
      <c r="AT1652" t="s">
        <v>230</v>
      </c>
      <c r="AU1652">
        <v>20261016</v>
      </c>
      <c r="AV1652" t="s">
        <v>221</v>
      </c>
      <c r="AW1652" t="s">
        <v>539</v>
      </c>
      <c r="AX1652" t="s">
        <v>222</v>
      </c>
      <c r="BA1652" s="57">
        <v>46310.291666666664</v>
      </c>
      <c r="BB1652" t="s">
        <v>7865</v>
      </c>
      <c r="BC1652">
        <v>2026</v>
      </c>
      <c r="BD1652">
        <v>10</v>
      </c>
      <c r="BE1652">
        <v>16</v>
      </c>
      <c r="BF1652" s="6">
        <f t="shared" si="75"/>
        <v>46311</v>
      </c>
      <c r="BG1652">
        <f t="shared" si="76"/>
        <v>0.70833333333575865</v>
      </c>
      <c r="BH1652" t="str">
        <f t="shared" si="77"/>
        <v>COMPLY</v>
      </c>
      <c r="BI1652" t="str">
        <f>VLOOKUP(H1652,Sheet2!$A$1:$B$270,2,FALSE)</f>
        <v>GRESIK</v>
      </c>
    </row>
    <row r="1653" spans="1:61">
      <c r="A1653">
        <v>1652</v>
      </c>
      <c r="B1653">
        <v>1002639327</v>
      </c>
      <c r="C1653">
        <v>3</v>
      </c>
      <c r="D1653" t="s">
        <v>55</v>
      </c>
      <c r="E1653">
        <v>5</v>
      </c>
      <c r="F1653" t="s">
        <v>260</v>
      </c>
      <c r="G1653" t="s">
        <v>122</v>
      </c>
      <c r="H1653" t="s">
        <v>472</v>
      </c>
      <c r="I1653" t="s">
        <v>212</v>
      </c>
      <c r="J1653" t="s">
        <v>213</v>
      </c>
      <c r="K1653" t="s">
        <v>149</v>
      </c>
      <c r="M1653" t="s">
        <v>76</v>
      </c>
      <c r="N1653" t="s">
        <v>215</v>
      </c>
      <c r="O1653" s="57">
        <v>46311.349363425928</v>
      </c>
      <c r="P1653" s="57">
        <v>46311.704039351855</v>
      </c>
      <c r="Q1653">
        <v>69406255</v>
      </c>
      <c r="S1653">
        <v>152453209236</v>
      </c>
      <c r="T1653" t="s">
        <v>4259</v>
      </c>
      <c r="U1653" t="s">
        <v>4260</v>
      </c>
      <c r="V1653" t="s">
        <v>9119</v>
      </c>
      <c r="Z1653">
        <v>112.72788041004</v>
      </c>
      <c r="AA1653">
        <v>-5.8068223217542796</v>
      </c>
      <c r="AB1653" t="s">
        <v>4261</v>
      </c>
      <c r="AC1653" t="s">
        <v>229</v>
      </c>
      <c r="AL1653" t="s">
        <v>217</v>
      </c>
      <c r="AM1653" t="s">
        <v>9120</v>
      </c>
      <c r="AN1653" t="s">
        <v>6</v>
      </c>
      <c r="AO1653" t="s">
        <v>9121</v>
      </c>
      <c r="AR1653" t="s">
        <v>218</v>
      </c>
      <c r="AS1653" t="s">
        <v>122</v>
      </c>
      <c r="AT1653" t="s">
        <v>230</v>
      </c>
      <c r="AU1653">
        <v>20261016</v>
      </c>
      <c r="AV1653" t="s">
        <v>221</v>
      </c>
      <c r="AW1653" t="s">
        <v>577</v>
      </c>
      <c r="AX1653" t="s">
        <v>222</v>
      </c>
      <c r="BA1653" s="57">
        <v>46311.291666666664</v>
      </c>
      <c r="BB1653" t="s">
        <v>9120</v>
      </c>
      <c r="BC1653">
        <v>2026</v>
      </c>
      <c r="BD1653">
        <v>10</v>
      </c>
      <c r="BE1653">
        <v>16</v>
      </c>
      <c r="BF1653" s="6">
        <f t="shared" si="75"/>
        <v>46311</v>
      </c>
      <c r="BG1653">
        <f t="shared" si="76"/>
        <v>-0.29166666666424135</v>
      </c>
      <c r="BH1653" t="str">
        <f t="shared" si="77"/>
        <v>COMPLY</v>
      </c>
      <c r="BI1653" t="str">
        <f>VLOOKUP(H1653,Sheet2!$A$1:$B$270,2,FALSE)</f>
        <v>GRESIK</v>
      </c>
    </row>
    <row r="1654" spans="1:61">
      <c r="A1654">
        <v>1653</v>
      </c>
      <c r="B1654">
        <v>1002641290</v>
      </c>
      <c r="C1654">
        <v>3</v>
      </c>
      <c r="D1654" t="s">
        <v>55</v>
      </c>
      <c r="E1654">
        <v>5</v>
      </c>
      <c r="F1654" t="s">
        <v>260</v>
      </c>
      <c r="G1654" t="s">
        <v>122</v>
      </c>
      <c r="H1654" t="s">
        <v>472</v>
      </c>
      <c r="I1654" t="s">
        <v>212</v>
      </c>
      <c r="J1654" t="s">
        <v>213</v>
      </c>
      <c r="K1654" t="s">
        <v>149</v>
      </c>
      <c r="M1654" t="s">
        <v>76</v>
      </c>
      <c r="N1654" t="s">
        <v>215</v>
      </c>
      <c r="O1654" s="57">
        <v>46312.496689814812</v>
      </c>
      <c r="P1654" s="57">
        <v>46312.869479166664</v>
      </c>
      <c r="Q1654">
        <v>69388741</v>
      </c>
      <c r="S1654">
        <v>152453209239</v>
      </c>
      <c r="T1654" t="s">
        <v>9122</v>
      </c>
      <c r="U1654" t="s">
        <v>9123</v>
      </c>
      <c r="V1654" t="s">
        <v>9124</v>
      </c>
      <c r="Z1654">
        <v>112.657661</v>
      </c>
      <c r="AA1654">
        <v>-5.8500569999999996</v>
      </c>
      <c r="AB1654" t="s">
        <v>9125</v>
      </c>
      <c r="AC1654" t="s">
        <v>216</v>
      </c>
      <c r="AL1654" t="s">
        <v>217</v>
      </c>
      <c r="AM1654" t="s">
        <v>9126</v>
      </c>
      <c r="AN1654" t="s">
        <v>6</v>
      </c>
      <c r="AO1654" t="s">
        <v>9127</v>
      </c>
      <c r="AR1654" t="s">
        <v>218</v>
      </c>
      <c r="AS1654" t="s">
        <v>122</v>
      </c>
      <c r="AT1654" t="s">
        <v>230</v>
      </c>
      <c r="AU1654">
        <v>20261017</v>
      </c>
      <c r="AV1654" t="s">
        <v>221</v>
      </c>
      <c r="AW1654" t="s">
        <v>540</v>
      </c>
      <c r="AX1654" t="s">
        <v>222</v>
      </c>
      <c r="BA1654" s="57">
        <v>46312.291666666664</v>
      </c>
      <c r="BB1654" t="s">
        <v>9126</v>
      </c>
      <c r="BC1654">
        <v>2026</v>
      </c>
      <c r="BD1654">
        <v>10</v>
      </c>
      <c r="BE1654">
        <v>17</v>
      </c>
      <c r="BF1654" s="6">
        <f t="shared" si="75"/>
        <v>46312</v>
      </c>
      <c r="BG1654">
        <f t="shared" si="76"/>
        <v>-0.29166666666424135</v>
      </c>
      <c r="BH1654" t="str">
        <f t="shared" si="77"/>
        <v>COMPLY</v>
      </c>
      <c r="BI1654" t="str">
        <f>VLOOKUP(H1654,Sheet2!$A$1:$B$270,2,FALSE)</f>
        <v>GRESIK</v>
      </c>
    </row>
    <row r="1655" spans="1:61">
      <c r="A1655">
        <v>1654</v>
      </c>
      <c r="B1655">
        <v>1002621551</v>
      </c>
      <c r="C1655">
        <v>3</v>
      </c>
      <c r="D1655" t="s">
        <v>55</v>
      </c>
      <c r="E1655">
        <v>5</v>
      </c>
      <c r="F1655" t="s">
        <v>260</v>
      </c>
      <c r="G1655" t="s">
        <v>122</v>
      </c>
      <c r="H1655" t="s">
        <v>346</v>
      </c>
      <c r="I1655" t="s">
        <v>212</v>
      </c>
      <c r="J1655" t="s">
        <v>213</v>
      </c>
      <c r="K1655" t="s">
        <v>149</v>
      </c>
      <c r="L1655" t="s">
        <v>214</v>
      </c>
      <c r="M1655" t="s">
        <v>1400</v>
      </c>
      <c r="N1655" t="s">
        <v>215</v>
      </c>
      <c r="O1655" s="57">
        <v>46300.331018518518</v>
      </c>
      <c r="P1655" s="57">
        <v>46303.694456018522</v>
      </c>
      <c r="Q1655">
        <v>69404014</v>
      </c>
      <c r="S1655">
        <v>152451212260</v>
      </c>
      <c r="T1655" t="s">
        <v>2988</v>
      </c>
      <c r="U1655" t="s">
        <v>2989</v>
      </c>
      <c r="V1655" t="s">
        <v>2990</v>
      </c>
      <c r="Z1655">
        <v>112.488891</v>
      </c>
      <c r="AA1655">
        <v>-6.9034129999999996</v>
      </c>
      <c r="AB1655" t="s">
        <v>2991</v>
      </c>
      <c r="AC1655" t="s">
        <v>235</v>
      </c>
      <c r="AL1655" t="s">
        <v>217</v>
      </c>
      <c r="AM1655" t="s">
        <v>2545</v>
      </c>
      <c r="AN1655" t="s">
        <v>6</v>
      </c>
      <c r="AO1655" s="57">
        <v>46152.361574074072</v>
      </c>
      <c r="AP1655" s="57">
        <v>46301.333333333336</v>
      </c>
      <c r="AQ1655" t="s">
        <v>841</v>
      </c>
      <c r="AR1655" t="s">
        <v>14</v>
      </c>
      <c r="AS1655" t="s">
        <v>122</v>
      </c>
      <c r="AT1655" t="s">
        <v>230</v>
      </c>
      <c r="AV1655" t="s">
        <v>4728</v>
      </c>
      <c r="AW1655" t="s">
        <v>875</v>
      </c>
      <c r="AX1655" t="s">
        <v>222</v>
      </c>
      <c r="BA1655" s="57">
        <v>46301.333333333336</v>
      </c>
      <c r="BB1655" t="s">
        <v>2545</v>
      </c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str">
        <f>VLOOKUP(H1655,Sheet2!$A$1:$B$270,2,FALSE)</f>
        <v>GRESIK</v>
      </c>
    </row>
    <row r="1656" spans="1:61">
      <c r="A1656">
        <v>1655</v>
      </c>
      <c r="B1656">
        <v>1002622475</v>
      </c>
      <c r="C1656">
        <v>3</v>
      </c>
      <c r="D1656" t="s">
        <v>55</v>
      </c>
      <c r="E1656">
        <v>5</v>
      </c>
      <c r="F1656" t="s">
        <v>260</v>
      </c>
      <c r="G1656" t="s">
        <v>122</v>
      </c>
      <c r="H1656" t="s">
        <v>346</v>
      </c>
      <c r="I1656" t="s">
        <v>212</v>
      </c>
      <c r="J1656" t="s">
        <v>213</v>
      </c>
      <c r="K1656" t="s">
        <v>149</v>
      </c>
      <c r="L1656" t="s">
        <v>214</v>
      </c>
      <c r="M1656" t="s">
        <v>1400</v>
      </c>
      <c r="N1656" t="s">
        <v>215</v>
      </c>
      <c r="O1656" s="57">
        <v>46300.569837962961</v>
      </c>
      <c r="P1656" s="57">
        <v>46302.563287037039</v>
      </c>
      <c r="Q1656">
        <v>69404368</v>
      </c>
      <c r="S1656">
        <v>152451212263</v>
      </c>
      <c r="T1656" t="s">
        <v>2992</v>
      </c>
      <c r="U1656" t="s">
        <v>2993</v>
      </c>
      <c r="V1656" t="s">
        <v>2994</v>
      </c>
      <c r="Z1656">
        <v>112.56409138441001</v>
      </c>
      <c r="AA1656">
        <v>-6.9887922448420801</v>
      </c>
      <c r="AB1656" t="s">
        <v>2995</v>
      </c>
      <c r="AC1656" t="s">
        <v>216</v>
      </c>
      <c r="AL1656" t="s">
        <v>217</v>
      </c>
      <c r="AM1656" t="s">
        <v>2996</v>
      </c>
      <c r="AN1656" t="s">
        <v>6</v>
      </c>
      <c r="AO1656" s="57">
        <v>46152.601203703707</v>
      </c>
      <c r="AP1656" s="57">
        <v>46301.458333333336</v>
      </c>
      <c r="AQ1656" t="s">
        <v>841</v>
      </c>
      <c r="AR1656" t="s">
        <v>14</v>
      </c>
      <c r="AS1656" t="s">
        <v>122</v>
      </c>
      <c r="AT1656" t="s">
        <v>230</v>
      </c>
      <c r="AV1656" t="s">
        <v>3595</v>
      </c>
      <c r="AW1656" t="s">
        <v>875</v>
      </c>
      <c r="AX1656" t="s">
        <v>222</v>
      </c>
      <c r="BA1656" s="57">
        <v>46301.458333333336</v>
      </c>
      <c r="BB1656" t="s">
        <v>2996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str">
        <f>VLOOKUP(H1656,Sheet2!$A$1:$B$270,2,FALSE)</f>
        <v>GRESIK</v>
      </c>
    </row>
    <row r="1657" spans="1:61">
      <c r="A1657">
        <v>1656</v>
      </c>
      <c r="B1657">
        <v>1002622683</v>
      </c>
      <c r="C1657">
        <v>3</v>
      </c>
      <c r="D1657" t="s">
        <v>55</v>
      </c>
      <c r="E1657">
        <v>5</v>
      </c>
      <c r="F1657" t="s">
        <v>260</v>
      </c>
      <c r="G1657" t="s">
        <v>122</v>
      </c>
      <c r="H1657" t="s">
        <v>346</v>
      </c>
      <c r="I1657" t="s">
        <v>212</v>
      </c>
      <c r="J1657" t="s">
        <v>213</v>
      </c>
      <c r="K1657" t="s">
        <v>149</v>
      </c>
      <c r="L1657" t="s">
        <v>214</v>
      </c>
      <c r="M1657" t="s">
        <v>1400</v>
      </c>
      <c r="N1657" t="s">
        <v>215</v>
      </c>
      <c r="O1657" s="57">
        <v>46300.605949074074</v>
      </c>
      <c r="P1657" s="57">
        <v>46302.396249999998</v>
      </c>
      <c r="Q1657">
        <v>69404437</v>
      </c>
      <c r="S1657">
        <v>152451212264</v>
      </c>
      <c r="T1657" t="s">
        <v>2983</v>
      </c>
      <c r="U1657" t="s">
        <v>2984</v>
      </c>
      <c r="V1657" t="s">
        <v>2985</v>
      </c>
      <c r="Z1657">
        <v>112.564478963613</v>
      </c>
      <c r="AA1657">
        <v>-6.98964483927484</v>
      </c>
      <c r="AB1657" t="s">
        <v>2986</v>
      </c>
      <c r="AC1657" t="s">
        <v>216</v>
      </c>
      <c r="AL1657" t="s">
        <v>217</v>
      </c>
      <c r="AM1657" t="s">
        <v>2987</v>
      </c>
      <c r="AN1657" t="s">
        <v>6</v>
      </c>
      <c r="AO1657" s="57">
        <v>46152.611331018517</v>
      </c>
      <c r="AP1657" s="57">
        <v>46301.458333333336</v>
      </c>
      <c r="AQ1657" t="s">
        <v>841</v>
      </c>
      <c r="AR1657" t="s">
        <v>14</v>
      </c>
      <c r="AS1657" t="s">
        <v>122</v>
      </c>
      <c r="AT1657" t="s">
        <v>230</v>
      </c>
      <c r="AV1657" t="s">
        <v>3596</v>
      </c>
      <c r="AW1657" t="s">
        <v>875</v>
      </c>
      <c r="AX1657" t="s">
        <v>222</v>
      </c>
      <c r="BA1657" s="57">
        <v>46301.458333333336</v>
      </c>
      <c r="BB1657" t="s">
        <v>2987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str">
        <f>VLOOKUP(H1657,Sheet2!$A$1:$B$270,2,FALSE)</f>
        <v>GRESIK</v>
      </c>
    </row>
    <row r="1658" spans="1:61">
      <c r="A1658">
        <v>1657</v>
      </c>
      <c r="B1658">
        <v>1002636233</v>
      </c>
      <c r="C1658">
        <v>3</v>
      </c>
      <c r="D1658" t="s">
        <v>55</v>
      </c>
      <c r="E1658">
        <v>5</v>
      </c>
      <c r="F1658" t="s">
        <v>260</v>
      </c>
      <c r="G1658" t="s">
        <v>122</v>
      </c>
      <c r="H1658" t="s">
        <v>346</v>
      </c>
      <c r="I1658" t="s">
        <v>212</v>
      </c>
      <c r="J1658" t="s">
        <v>213</v>
      </c>
      <c r="K1658" t="s">
        <v>149</v>
      </c>
      <c r="M1658" t="s">
        <v>1400</v>
      </c>
      <c r="N1658" t="s">
        <v>563</v>
      </c>
      <c r="O1658" s="57">
        <v>46309.416226851848</v>
      </c>
      <c r="P1658" s="57">
        <v>46312.371481481481</v>
      </c>
      <c r="Q1658">
        <v>69409894</v>
      </c>
      <c r="S1658">
        <v>152451212285</v>
      </c>
      <c r="T1658" t="s">
        <v>6965</v>
      </c>
      <c r="U1658" t="s">
        <v>7219</v>
      </c>
      <c r="V1658" t="s">
        <v>7866</v>
      </c>
      <c r="Z1658">
        <v>112.5370199</v>
      </c>
      <c r="AA1658">
        <v>-6.9764311000000001</v>
      </c>
      <c r="AB1658" t="s">
        <v>7220</v>
      </c>
      <c r="AC1658" t="s">
        <v>284</v>
      </c>
      <c r="AL1658" t="s">
        <v>217</v>
      </c>
      <c r="AM1658" t="s">
        <v>7867</v>
      </c>
      <c r="AN1658" t="s">
        <v>6</v>
      </c>
      <c r="AO1658" t="s">
        <v>6880</v>
      </c>
      <c r="AP1658" s="57">
        <v>46311.333333333336</v>
      </c>
      <c r="AR1658" t="s">
        <v>14</v>
      </c>
      <c r="AS1658" t="s">
        <v>122</v>
      </c>
      <c r="AT1658" t="s">
        <v>230</v>
      </c>
      <c r="AV1658" t="s">
        <v>9134</v>
      </c>
      <c r="AW1658" t="s">
        <v>559</v>
      </c>
      <c r="AX1658" t="s">
        <v>222</v>
      </c>
      <c r="BA1658" s="57">
        <v>46311.333333333336</v>
      </c>
      <c r="BB1658" t="s">
        <v>7867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str">
        <f>VLOOKUP(H1658,Sheet2!$A$1:$B$270,2,FALSE)</f>
        <v>GRESIK</v>
      </c>
    </row>
    <row r="1659" spans="1:61">
      <c r="A1659">
        <v>1658</v>
      </c>
      <c r="B1659">
        <v>1002645529</v>
      </c>
      <c r="C1659">
        <v>3</v>
      </c>
      <c r="D1659" t="s">
        <v>55</v>
      </c>
      <c r="E1659">
        <v>5</v>
      </c>
      <c r="F1659" t="s">
        <v>260</v>
      </c>
      <c r="G1659" t="s">
        <v>122</v>
      </c>
      <c r="H1659" t="s">
        <v>346</v>
      </c>
      <c r="I1659" t="s">
        <v>212</v>
      </c>
      <c r="J1659" t="s">
        <v>213</v>
      </c>
      <c r="K1659" t="s">
        <v>149</v>
      </c>
      <c r="L1659" t="s">
        <v>214</v>
      </c>
      <c r="M1659" t="s">
        <v>224</v>
      </c>
      <c r="N1659" t="s">
        <v>215</v>
      </c>
      <c r="O1659" s="57">
        <v>46315.573425925926</v>
      </c>
      <c r="P1659" s="57">
        <v>46316.479050925926</v>
      </c>
      <c r="Q1659">
        <v>69413798</v>
      </c>
      <c r="S1659">
        <v>152451212308</v>
      </c>
      <c r="T1659" t="s">
        <v>10610</v>
      </c>
      <c r="U1659" t="s">
        <v>10611</v>
      </c>
      <c r="V1659" t="s">
        <v>10612</v>
      </c>
      <c r="Z1659">
        <v>112.5300118</v>
      </c>
      <c r="AA1659">
        <v>-6.9124849999999904</v>
      </c>
      <c r="AB1659" t="s">
        <v>10613</v>
      </c>
      <c r="AC1659" t="s">
        <v>216</v>
      </c>
      <c r="AL1659" t="s">
        <v>217</v>
      </c>
      <c r="AM1659" t="s">
        <v>10614</v>
      </c>
      <c r="AN1659" t="s">
        <v>6</v>
      </c>
      <c r="AO1659" t="s">
        <v>10615</v>
      </c>
      <c r="AP1659" s="57">
        <v>46316.458333333336</v>
      </c>
      <c r="AR1659" t="s">
        <v>18</v>
      </c>
      <c r="AS1659" t="s">
        <v>122</v>
      </c>
      <c r="AT1659" t="s">
        <v>230</v>
      </c>
      <c r="AV1659" t="s">
        <v>226</v>
      </c>
      <c r="AW1659" t="s">
        <v>923</v>
      </c>
      <c r="AX1659" t="s">
        <v>222</v>
      </c>
      <c r="BA1659" s="57">
        <v>46316.458333333336</v>
      </c>
      <c r="BB1659" t="s">
        <v>10614</v>
      </c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str">
        <f>VLOOKUP(H1659,Sheet2!$A$1:$B$270,2,FALSE)</f>
        <v>GRESIK</v>
      </c>
    </row>
    <row r="1660" spans="1:61">
      <c r="A1660">
        <v>1659</v>
      </c>
      <c r="B1660">
        <v>1002645319</v>
      </c>
      <c r="C1660">
        <v>3</v>
      </c>
      <c r="D1660" t="s">
        <v>55</v>
      </c>
      <c r="E1660">
        <v>5</v>
      </c>
      <c r="F1660" t="s">
        <v>260</v>
      </c>
      <c r="G1660" t="s">
        <v>122</v>
      </c>
      <c r="H1660" t="s">
        <v>346</v>
      </c>
      <c r="I1660" t="s">
        <v>212</v>
      </c>
      <c r="J1660" t="s">
        <v>213</v>
      </c>
      <c r="K1660" t="s">
        <v>149</v>
      </c>
      <c r="L1660" t="s">
        <v>826</v>
      </c>
      <c r="M1660" t="s">
        <v>224</v>
      </c>
      <c r="N1660" t="s">
        <v>215</v>
      </c>
      <c r="O1660" s="57">
        <v>46315.516493055555</v>
      </c>
      <c r="P1660" s="57">
        <v>46316.472719907404</v>
      </c>
      <c r="Q1660">
        <v>69413725</v>
      </c>
      <c r="R1660">
        <v>3135949012</v>
      </c>
      <c r="S1660">
        <v>152451212306</v>
      </c>
      <c r="T1660" t="s">
        <v>10616</v>
      </c>
      <c r="U1660" t="s">
        <v>10617</v>
      </c>
      <c r="V1660" t="s">
        <v>10618</v>
      </c>
      <c r="Z1660">
        <v>112.5256052</v>
      </c>
      <c r="AA1660">
        <v>-6.9709303999999896</v>
      </c>
      <c r="AB1660" t="s">
        <v>10619</v>
      </c>
      <c r="AC1660" t="s">
        <v>235</v>
      </c>
      <c r="AL1660" t="s">
        <v>217</v>
      </c>
      <c r="AM1660" t="s">
        <v>10393</v>
      </c>
      <c r="AN1660" t="s">
        <v>6</v>
      </c>
      <c r="AO1660" t="s">
        <v>10151</v>
      </c>
      <c r="AP1660" s="57">
        <v>46316.458333333336</v>
      </c>
      <c r="AR1660" t="s">
        <v>18</v>
      </c>
      <c r="AS1660" t="s">
        <v>122</v>
      </c>
      <c r="AT1660" t="s">
        <v>230</v>
      </c>
      <c r="AV1660" t="s">
        <v>226</v>
      </c>
      <c r="AW1660" t="s">
        <v>10620</v>
      </c>
      <c r="AX1660" t="s">
        <v>222</v>
      </c>
      <c r="BA1660" s="57">
        <v>46316.458333333336</v>
      </c>
      <c r="BB1660" t="s">
        <v>10393</v>
      </c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str">
        <f>VLOOKUP(H1660,Sheet2!$A$1:$B$270,2,FALSE)</f>
        <v>GRESIK</v>
      </c>
    </row>
    <row r="1661" spans="1:61">
      <c r="A1661">
        <v>1660</v>
      </c>
      <c r="B1661">
        <v>1002619716</v>
      </c>
      <c r="C1661">
        <v>3</v>
      </c>
      <c r="D1661" t="s">
        <v>55</v>
      </c>
      <c r="E1661">
        <v>5</v>
      </c>
      <c r="F1661" t="s">
        <v>260</v>
      </c>
      <c r="G1661" t="s">
        <v>122</v>
      </c>
      <c r="H1661" t="s">
        <v>346</v>
      </c>
      <c r="I1661" t="s">
        <v>212</v>
      </c>
      <c r="J1661" t="s">
        <v>213</v>
      </c>
      <c r="K1661" t="s">
        <v>149</v>
      </c>
      <c r="L1661" t="s">
        <v>214</v>
      </c>
      <c r="M1661" t="s">
        <v>836</v>
      </c>
      <c r="N1661" t="s">
        <v>215</v>
      </c>
      <c r="O1661" s="57">
        <v>46297.544907407406</v>
      </c>
      <c r="P1661" s="57">
        <v>46303.428900462961</v>
      </c>
      <c r="Q1661">
        <v>69403032</v>
      </c>
      <c r="S1661">
        <v>152451212250</v>
      </c>
      <c r="T1661" t="s">
        <v>2283</v>
      </c>
      <c r="U1661" t="s">
        <v>2284</v>
      </c>
      <c r="V1661" t="s">
        <v>2285</v>
      </c>
      <c r="Z1661">
        <v>112.5073397</v>
      </c>
      <c r="AA1661">
        <v>-7.0084664999999999</v>
      </c>
      <c r="AB1661" t="s">
        <v>2286</v>
      </c>
      <c r="AC1661" t="s">
        <v>216</v>
      </c>
      <c r="AL1661" t="s">
        <v>217</v>
      </c>
      <c r="AM1661" t="s">
        <v>1511</v>
      </c>
      <c r="AN1661" t="s">
        <v>6</v>
      </c>
      <c r="AO1661" s="57">
        <v>46063.549375000002</v>
      </c>
      <c r="AP1661" s="57">
        <v>46298.458333333336</v>
      </c>
      <c r="AQ1661" t="s">
        <v>841</v>
      </c>
      <c r="AR1661" t="s">
        <v>14</v>
      </c>
      <c r="AS1661" t="s">
        <v>122</v>
      </c>
      <c r="AT1661" t="s">
        <v>230</v>
      </c>
      <c r="AV1661" t="s">
        <v>837</v>
      </c>
      <c r="AW1661" t="s">
        <v>877</v>
      </c>
      <c r="AX1661" t="s">
        <v>222</v>
      </c>
      <c r="BA1661" s="57">
        <v>46298.458333333336</v>
      </c>
      <c r="BB1661" t="s">
        <v>1511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str">
        <f>VLOOKUP(H1661,Sheet2!$A$1:$B$270,2,FALSE)</f>
        <v>GRESIK</v>
      </c>
    </row>
    <row r="1662" spans="1:61">
      <c r="A1662">
        <v>1661</v>
      </c>
      <c r="B1662">
        <v>1002621109</v>
      </c>
      <c r="C1662">
        <v>3</v>
      </c>
      <c r="D1662" t="s">
        <v>55</v>
      </c>
      <c r="E1662">
        <v>5</v>
      </c>
      <c r="F1662" t="s">
        <v>260</v>
      </c>
      <c r="G1662" t="s">
        <v>122</v>
      </c>
      <c r="H1662" t="s">
        <v>346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46298.664305555554</v>
      </c>
      <c r="P1662" s="57">
        <v>46299.725486111114</v>
      </c>
      <c r="Q1662">
        <v>69403715</v>
      </c>
      <c r="S1662">
        <v>152451212256</v>
      </c>
      <c r="T1662" t="s">
        <v>2287</v>
      </c>
      <c r="U1662" t="s">
        <v>2288</v>
      </c>
      <c r="V1662" t="s">
        <v>2289</v>
      </c>
      <c r="Z1662">
        <v>112.429598</v>
      </c>
      <c r="AA1662">
        <v>-6.9670620000000003</v>
      </c>
      <c r="AB1662" t="s">
        <v>2290</v>
      </c>
      <c r="AC1662" t="s">
        <v>235</v>
      </c>
      <c r="AL1662" t="s">
        <v>217</v>
      </c>
      <c r="AM1662" t="s">
        <v>2291</v>
      </c>
      <c r="AN1662" t="s">
        <v>6</v>
      </c>
      <c r="AO1662" s="57">
        <v>46091.684004629627</v>
      </c>
      <c r="AP1662" s="57">
        <v>46299.625</v>
      </c>
      <c r="AR1662" t="s">
        <v>218</v>
      </c>
      <c r="AS1662" t="s">
        <v>122</v>
      </c>
      <c r="AT1662" t="s">
        <v>230</v>
      </c>
      <c r="AU1662">
        <v>20261004</v>
      </c>
      <c r="AV1662" t="s">
        <v>221</v>
      </c>
      <c r="AW1662" t="s">
        <v>883</v>
      </c>
      <c r="AX1662" t="s">
        <v>222</v>
      </c>
      <c r="BA1662" s="57">
        <v>46299.625</v>
      </c>
      <c r="BB1662" t="s">
        <v>2291</v>
      </c>
      <c r="BC1662">
        <v>2026</v>
      </c>
      <c r="BD1662">
        <v>10</v>
      </c>
      <c r="BE1662">
        <v>4</v>
      </c>
      <c r="BF1662" s="6">
        <f t="shared" si="75"/>
        <v>46299</v>
      </c>
      <c r="BG1662">
        <f t="shared" si="76"/>
        <v>-0.625</v>
      </c>
      <c r="BH1662" t="str">
        <f t="shared" si="77"/>
        <v>COMPLY</v>
      </c>
      <c r="BI1662" t="str">
        <f>VLOOKUP(H1662,Sheet2!$A$1:$B$270,2,FALSE)</f>
        <v>GRESIK</v>
      </c>
    </row>
    <row r="1663" spans="1:61">
      <c r="A1663">
        <v>1662</v>
      </c>
      <c r="B1663">
        <v>1002626133</v>
      </c>
      <c r="C1663">
        <v>3</v>
      </c>
      <c r="D1663" t="s">
        <v>55</v>
      </c>
      <c r="E1663">
        <v>5</v>
      </c>
      <c r="F1663" t="s">
        <v>260</v>
      </c>
      <c r="G1663" t="s">
        <v>122</v>
      </c>
      <c r="H1663" t="s">
        <v>346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46302.563298611109</v>
      </c>
      <c r="P1663" s="57">
        <v>46302.73914351852</v>
      </c>
      <c r="Q1663">
        <v>69404368</v>
      </c>
      <c r="S1663">
        <v>152451212267</v>
      </c>
      <c r="T1663" t="s">
        <v>2992</v>
      </c>
      <c r="U1663" t="s">
        <v>4262</v>
      </c>
      <c r="V1663" t="s">
        <v>4263</v>
      </c>
      <c r="Z1663">
        <v>112.563985</v>
      </c>
      <c r="AA1663">
        <v>-6.9890699999999999</v>
      </c>
      <c r="AB1663" t="s">
        <v>2995</v>
      </c>
      <c r="AC1663" t="s">
        <v>216</v>
      </c>
      <c r="AL1663" t="s">
        <v>217</v>
      </c>
      <c r="AM1663" t="s">
        <v>4264</v>
      </c>
      <c r="AN1663" t="s">
        <v>6</v>
      </c>
      <c r="AO1663" s="57">
        <v>46213.56962962963</v>
      </c>
      <c r="AR1663" t="s">
        <v>218</v>
      </c>
      <c r="AS1663" t="s">
        <v>122</v>
      </c>
      <c r="AT1663" t="s">
        <v>230</v>
      </c>
      <c r="AU1663">
        <v>20261007</v>
      </c>
      <c r="AV1663" t="s">
        <v>221</v>
      </c>
      <c r="AW1663" t="s">
        <v>577</v>
      </c>
      <c r="AX1663" t="s">
        <v>222</v>
      </c>
      <c r="BA1663" s="57">
        <v>46302.291666666664</v>
      </c>
      <c r="BB1663" t="s">
        <v>4264</v>
      </c>
      <c r="BC1663">
        <v>2026</v>
      </c>
      <c r="BD1663">
        <v>10</v>
      </c>
      <c r="BE1663">
        <v>7</v>
      </c>
      <c r="BF1663" s="6">
        <f t="shared" si="75"/>
        <v>46302</v>
      </c>
      <c r="BG1663">
        <f t="shared" si="76"/>
        <v>-0.29166666666424135</v>
      </c>
      <c r="BH1663" t="str">
        <f t="shared" si="77"/>
        <v>COMPLY</v>
      </c>
      <c r="BI1663" t="str">
        <f>VLOOKUP(H1663,Sheet2!$A$1:$B$270,2,FALSE)</f>
        <v>GRESIK</v>
      </c>
    </row>
    <row r="1664" spans="1:61">
      <c r="A1664">
        <v>1663</v>
      </c>
      <c r="B1664">
        <v>1002625438</v>
      </c>
      <c r="C1664">
        <v>3</v>
      </c>
      <c r="D1664" t="s">
        <v>55</v>
      </c>
      <c r="E1664">
        <v>5</v>
      </c>
      <c r="F1664" t="s">
        <v>260</v>
      </c>
      <c r="G1664" t="s">
        <v>122</v>
      </c>
      <c r="H1664" t="s">
        <v>346</v>
      </c>
      <c r="I1664" t="s">
        <v>212</v>
      </c>
      <c r="J1664" t="s">
        <v>213</v>
      </c>
      <c r="K1664" t="s">
        <v>149</v>
      </c>
      <c r="M1664" t="s">
        <v>76</v>
      </c>
      <c r="N1664" t="s">
        <v>215</v>
      </c>
      <c r="O1664" s="57">
        <v>46302.396261574075</v>
      </c>
      <c r="P1664" s="57">
        <v>46302.625648148147</v>
      </c>
      <c r="Q1664">
        <v>69404437</v>
      </c>
      <c r="S1664">
        <v>152451212269</v>
      </c>
      <c r="T1664" t="s">
        <v>2983</v>
      </c>
      <c r="U1664" t="s">
        <v>4262</v>
      </c>
      <c r="V1664" t="s">
        <v>4265</v>
      </c>
      <c r="Z1664">
        <v>112.564224</v>
      </c>
      <c r="AA1664">
        <v>-6.9891540000000001</v>
      </c>
      <c r="AB1664" t="s">
        <v>2986</v>
      </c>
      <c r="AC1664" t="s">
        <v>216</v>
      </c>
      <c r="AL1664" t="s">
        <v>217</v>
      </c>
      <c r="AM1664" t="s">
        <v>4266</v>
      </c>
      <c r="AN1664" t="s">
        <v>6</v>
      </c>
      <c r="AO1664" s="57">
        <v>46213.402939814812</v>
      </c>
      <c r="AR1664" t="s">
        <v>218</v>
      </c>
      <c r="AS1664" t="s">
        <v>122</v>
      </c>
      <c r="AT1664" t="s">
        <v>230</v>
      </c>
      <c r="AU1664">
        <v>20261007</v>
      </c>
      <c r="AV1664" t="s">
        <v>221</v>
      </c>
      <c r="AW1664" t="s">
        <v>851</v>
      </c>
      <c r="AX1664" t="s">
        <v>222</v>
      </c>
      <c r="BA1664" s="57">
        <v>46302.291666666664</v>
      </c>
      <c r="BB1664" t="s">
        <v>4266</v>
      </c>
      <c r="BC1664">
        <v>2026</v>
      </c>
      <c r="BD1664">
        <v>10</v>
      </c>
      <c r="BE1664">
        <v>7</v>
      </c>
      <c r="BF1664" s="6">
        <f t="shared" si="75"/>
        <v>46302</v>
      </c>
      <c r="BG1664">
        <f t="shared" si="76"/>
        <v>-0.29166666666424135</v>
      </c>
      <c r="BH1664" t="str">
        <f t="shared" si="77"/>
        <v>COMPLY</v>
      </c>
      <c r="BI1664" t="str">
        <f>VLOOKUP(H1664,Sheet2!$A$1:$B$270,2,FALSE)</f>
        <v>GRESIK</v>
      </c>
    </row>
    <row r="1665" spans="1:61">
      <c r="A1665">
        <v>1664</v>
      </c>
      <c r="B1665">
        <v>1002628360</v>
      </c>
      <c r="C1665">
        <v>3</v>
      </c>
      <c r="D1665" t="s">
        <v>55</v>
      </c>
      <c r="E1665">
        <v>5</v>
      </c>
      <c r="F1665" t="s">
        <v>260</v>
      </c>
      <c r="G1665" t="s">
        <v>122</v>
      </c>
      <c r="H1665" t="s">
        <v>346</v>
      </c>
      <c r="I1665" t="s">
        <v>212</v>
      </c>
      <c r="J1665" t="s">
        <v>213</v>
      </c>
      <c r="K1665" t="s">
        <v>149</v>
      </c>
      <c r="M1665" t="s">
        <v>76</v>
      </c>
      <c r="N1665" t="s">
        <v>215</v>
      </c>
      <c r="O1665" s="57">
        <v>46303.694467592592</v>
      </c>
      <c r="P1665" s="57">
        <v>46303.803912037038</v>
      </c>
      <c r="Q1665">
        <v>69404014</v>
      </c>
      <c r="S1665">
        <v>152451212274</v>
      </c>
      <c r="T1665" t="s">
        <v>2988</v>
      </c>
      <c r="U1665" t="s">
        <v>4729</v>
      </c>
      <c r="V1665" t="s">
        <v>4730</v>
      </c>
      <c r="Z1665">
        <v>112.488789</v>
      </c>
      <c r="AA1665">
        <v>-6.9032910000000003</v>
      </c>
      <c r="AB1665" t="s">
        <v>2991</v>
      </c>
      <c r="AC1665" t="s">
        <v>229</v>
      </c>
      <c r="AL1665" t="s">
        <v>217</v>
      </c>
      <c r="AM1665" t="s">
        <v>3754</v>
      </c>
      <c r="AN1665" t="s">
        <v>6</v>
      </c>
      <c r="AO1665" s="57">
        <v>46244.72587962963</v>
      </c>
      <c r="AR1665" t="s">
        <v>218</v>
      </c>
      <c r="AS1665" t="s">
        <v>122</v>
      </c>
      <c r="AT1665" t="s">
        <v>230</v>
      </c>
      <c r="AU1665">
        <v>20261008</v>
      </c>
      <c r="AV1665" t="s">
        <v>221</v>
      </c>
      <c r="AW1665" t="s">
        <v>539</v>
      </c>
      <c r="AX1665" t="s">
        <v>222</v>
      </c>
      <c r="BA1665" s="57">
        <v>46303.291666666664</v>
      </c>
      <c r="BB1665" t="s">
        <v>3754</v>
      </c>
      <c r="BC1665">
        <v>2026</v>
      </c>
      <c r="BD1665">
        <v>10</v>
      </c>
      <c r="BE1665">
        <v>8</v>
      </c>
      <c r="BF1665" s="6">
        <f t="shared" si="75"/>
        <v>46303</v>
      </c>
      <c r="BG1665">
        <f t="shared" si="76"/>
        <v>-0.29166666666424135</v>
      </c>
      <c r="BH1665" t="str">
        <f t="shared" si="77"/>
        <v>COMPLY</v>
      </c>
      <c r="BI1665" t="str">
        <f>VLOOKUP(H1665,Sheet2!$A$1:$B$270,2,FALSE)</f>
        <v>GRESIK</v>
      </c>
    </row>
    <row r="1666" spans="1:61">
      <c r="A1666">
        <v>1665</v>
      </c>
      <c r="B1666">
        <v>1002641091</v>
      </c>
      <c r="C1666">
        <v>3</v>
      </c>
      <c r="D1666" t="s">
        <v>55</v>
      </c>
      <c r="E1666">
        <v>5</v>
      </c>
      <c r="F1666" t="s">
        <v>260</v>
      </c>
      <c r="G1666" t="s">
        <v>122</v>
      </c>
      <c r="H1666" t="s">
        <v>346</v>
      </c>
      <c r="I1666" t="s">
        <v>212</v>
      </c>
      <c r="J1666" t="s">
        <v>213</v>
      </c>
      <c r="K1666" t="s">
        <v>149</v>
      </c>
      <c r="M1666" t="s">
        <v>76</v>
      </c>
      <c r="N1666" t="s">
        <v>563</v>
      </c>
      <c r="O1666" s="57">
        <v>46312.371493055558</v>
      </c>
      <c r="P1666" s="57">
        <v>46312.582662037035</v>
      </c>
      <c r="Q1666">
        <v>69409894</v>
      </c>
      <c r="S1666">
        <v>152451212293</v>
      </c>
      <c r="T1666" t="s">
        <v>6965</v>
      </c>
      <c r="U1666" t="s">
        <v>9129</v>
      </c>
      <c r="V1666" t="s">
        <v>9130</v>
      </c>
      <c r="Z1666">
        <v>112.537094863978</v>
      </c>
      <c r="AA1666">
        <v>-6.9767693429815596</v>
      </c>
      <c r="AB1666" t="s">
        <v>7220</v>
      </c>
      <c r="AC1666" t="s">
        <v>284</v>
      </c>
      <c r="AL1666" t="s">
        <v>217</v>
      </c>
      <c r="AM1666" t="s">
        <v>9131</v>
      </c>
      <c r="AN1666" t="s">
        <v>6</v>
      </c>
      <c r="AO1666" t="s">
        <v>9132</v>
      </c>
      <c r="AR1666" t="s">
        <v>218</v>
      </c>
      <c r="AS1666" t="s">
        <v>122</v>
      </c>
      <c r="AT1666" t="s">
        <v>230</v>
      </c>
      <c r="AU1666">
        <v>20261017</v>
      </c>
      <c r="AV1666" t="s">
        <v>221</v>
      </c>
      <c r="AW1666" t="s">
        <v>9133</v>
      </c>
      <c r="AX1666" t="s">
        <v>222</v>
      </c>
      <c r="BA1666" s="57">
        <v>46312.291666666664</v>
      </c>
      <c r="BB1666" t="s">
        <v>9131</v>
      </c>
      <c r="BC1666">
        <v>2026</v>
      </c>
      <c r="BD1666">
        <v>10</v>
      </c>
      <c r="BE1666">
        <v>17</v>
      </c>
      <c r="BF1666" s="6">
        <f t="shared" ref="BF1666:BF1729" si="78">DATE(BC1666,BD1666,BE1666)</f>
        <v>46312</v>
      </c>
      <c r="BG1666">
        <f t="shared" ref="BG1666:BG1729" si="79">BF1666-BA1666</f>
        <v>-0.29166666666424135</v>
      </c>
      <c r="BH1666" t="str">
        <f t="shared" ref="BH1666:BH1729" si="80">IF(BG1666=1,"COMPLY",IF(BG1666&lt;1,"COMPLY","NOT COMPLY"))</f>
        <v>COMPLY</v>
      </c>
      <c r="BI1666" t="str">
        <f>VLOOKUP(H1666,Sheet2!$A$1:$B$270,2,FALSE)</f>
        <v>GRESIK</v>
      </c>
    </row>
    <row r="1667" spans="1:61">
      <c r="A1667">
        <v>1666</v>
      </c>
      <c r="B1667">
        <v>1002642176</v>
      </c>
      <c r="C1667">
        <v>3</v>
      </c>
      <c r="D1667" t="s">
        <v>55</v>
      </c>
      <c r="E1667">
        <v>5</v>
      </c>
      <c r="F1667" t="s">
        <v>260</v>
      </c>
      <c r="G1667" t="s">
        <v>122</v>
      </c>
      <c r="H1667" t="s">
        <v>346</v>
      </c>
      <c r="I1667" t="s">
        <v>212</v>
      </c>
      <c r="J1667" t="s">
        <v>213</v>
      </c>
      <c r="K1667" t="s">
        <v>149</v>
      </c>
      <c r="L1667" t="s">
        <v>214</v>
      </c>
      <c r="M1667" t="s">
        <v>839</v>
      </c>
      <c r="N1667" t="s">
        <v>215</v>
      </c>
      <c r="O1667" s="57">
        <v>46314.344837962963</v>
      </c>
      <c r="P1667" s="57">
        <v>46315.571238425924</v>
      </c>
      <c r="Q1667">
        <v>69412519</v>
      </c>
      <c r="S1667">
        <v>152451212298</v>
      </c>
      <c r="T1667" t="s">
        <v>9954</v>
      </c>
      <c r="U1667" t="s">
        <v>9955</v>
      </c>
      <c r="V1667" t="s">
        <v>9956</v>
      </c>
      <c r="Z1667">
        <v>112.455184</v>
      </c>
      <c r="AA1667">
        <v>-6.9156829999999996</v>
      </c>
      <c r="AB1667" t="s">
        <v>9957</v>
      </c>
      <c r="AC1667" t="s">
        <v>235</v>
      </c>
      <c r="AL1667" t="s">
        <v>217</v>
      </c>
      <c r="AM1667" t="s">
        <v>9905</v>
      </c>
      <c r="AN1667" t="s">
        <v>6</v>
      </c>
      <c r="AO1667" t="s">
        <v>9958</v>
      </c>
      <c r="AP1667" s="57">
        <v>46315.333333333336</v>
      </c>
      <c r="AQ1667" t="s">
        <v>841</v>
      </c>
      <c r="AR1667" t="s">
        <v>840</v>
      </c>
      <c r="AS1667" t="s">
        <v>122</v>
      </c>
      <c r="AT1667" t="s">
        <v>230</v>
      </c>
      <c r="AV1667" t="s">
        <v>10621</v>
      </c>
      <c r="AW1667" t="s">
        <v>880</v>
      </c>
      <c r="AX1667" t="s">
        <v>222</v>
      </c>
      <c r="BA1667" s="57">
        <v>46315.333333333336</v>
      </c>
      <c r="BB1667" t="s">
        <v>9905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str">
        <f>VLOOKUP(H1667,Sheet2!$A$1:$B$270,2,FALSE)</f>
        <v>GRESIK</v>
      </c>
    </row>
    <row r="1668" spans="1:61">
      <c r="A1668">
        <v>1667</v>
      </c>
      <c r="B1668">
        <v>1002645510</v>
      </c>
      <c r="C1668">
        <v>3</v>
      </c>
      <c r="D1668" t="s">
        <v>55</v>
      </c>
      <c r="E1668">
        <v>5</v>
      </c>
      <c r="F1668" t="s">
        <v>260</v>
      </c>
      <c r="G1668" t="s">
        <v>122</v>
      </c>
      <c r="H1668" t="s">
        <v>346</v>
      </c>
      <c r="I1668" t="s">
        <v>212</v>
      </c>
      <c r="J1668" t="s">
        <v>213</v>
      </c>
      <c r="K1668" t="s">
        <v>149</v>
      </c>
      <c r="L1668" t="s">
        <v>214</v>
      </c>
      <c r="M1668" t="s">
        <v>255</v>
      </c>
      <c r="N1668" t="s">
        <v>215</v>
      </c>
      <c r="O1668" s="57">
        <v>46315.56925925926</v>
      </c>
      <c r="P1668" s="57">
        <v>46316.524340277778</v>
      </c>
      <c r="Q1668">
        <v>69413796</v>
      </c>
      <c r="S1668">
        <v>152451212307</v>
      </c>
      <c r="T1668" t="s">
        <v>10622</v>
      </c>
      <c r="U1668" t="s">
        <v>10611</v>
      </c>
      <c r="V1668" t="s">
        <v>10623</v>
      </c>
      <c r="Z1668">
        <v>112.529934123158</v>
      </c>
      <c r="AA1668">
        <v>-6.9123938927400896</v>
      </c>
      <c r="AB1668" t="s">
        <v>10624</v>
      </c>
      <c r="AC1668" t="s">
        <v>216</v>
      </c>
      <c r="AL1668" t="s">
        <v>217</v>
      </c>
      <c r="AM1668" t="s">
        <v>10625</v>
      </c>
      <c r="AN1668" t="s">
        <v>6</v>
      </c>
      <c r="AO1668" t="s">
        <v>10615</v>
      </c>
      <c r="AP1668" s="57">
        <v>46316.458333333336</v>
      </c>
      <c r="AR1668" t="s">
        <v>8376</v>
      </c>
      <c r="AS1668" t="s">
        <v>122</v>
      </c>
      <c r="AT1668" t="s">
        <v>230</v>
      </c>
      <c r="AV1668" t="s">
        <v>257</v>
      </c>
      <c r="AW1668" t="s">
        <v>877</v>
      </c>
      <c r="AX1668" t="s">
        <v>222</v>
      </c>
      <c r="BA1668" s="57">
        <v>46316.458333333336</v>
      </c>
      <c r="BB1668" t="s">
        <v>10625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str">
        <f>VLOOKUP(H1668,Sheet2!$A$1:$B$270,2,FALSE)</f>
        <v>GRESIK</v>
      </c>
    </row>
    <row r="1669" spans="1:61">
      <c r="A1669">
        <v>1668</v>
      </c>
      <c r="B1669">
        <v>1002644635</v>
      </c>
      <c r="C1669">
        <v>3</v>
      </c>
      <c r="D1669" t="s">
        <v>55</v>
      </c>
      <c r="E1669">
        <v>5</v>
      </c>
      <c r="F1669" t="s">
        <v>260</v>
      </c>
      <c r="G1669" t="s">
        <v>122</v>
      </c>
      <c r="H1669" t="s">
        <v>346</v>
      </c>
      <c r="I1669" t="s">
        <v>212</v>
      </c>
      <c r="J1669" t="s">
        <v>213</v>
      </c>
      <c r="K1669" t="s">
        <v>149</v>
      </c>
      <c r="M1669" t="s">
        <v>2114</v>
      </c>
      <c r="N1669" t="s">
        <v>215</v>
      </c>
      <c r="O1669" s="57">
        <v>46315.384386574071</v>
      </c>
      <c r="P1669" s="57">
        <v>46315.495891203704</v>
      </c>
      <c r="Q1669">
        <v>69411292</v>
      </c>
      <c r="T1669" t="s">
        <v>9135</v>
      </c>
      <c r="V1669" t="s">
        <v>9137</v>
      </c>
      <c r="Z1669">
        <v>112.58853999999999</v>
      </c>
      <c r="AA1669">
        <v>-7.1077430000000001</v>
      </c>
      <c r="AB1669" t="s">
        <v>9138</v>
      </c>
      <c r="AC1669" t="s">
        <v>284</v>
      </c>
      <c r="AL1669" t="s">
        <v>217</v>
      </c>
      <c r="AM1669" t="s">
        <v>9139</v>
      </c>
      <c r="AN1669" t="s">
        <v>6</v>
      </c>
      <c r="AO1669" t="s">
        <v>10118</v>
      </c>
      <c r="AP1669" s="57">
        <v>46312</v>
      </c>
      <c r="AR1669" t="s">
        <v>543</v>
      </c>
      <c r="AS1669" t="s">
        <v>122</v>
      </c>
      <c r="AT1669" t="s">
        <v>230</v>
      </c>
      <c r="AV1669" t="s">
        <v>2119</v>
      </c>
      <c r="AW1669" t="s">
        <v>577</v>
      </c>
      <c r="AX1669" t="s">
        <v>222</v>
      </c>
      <c r="BA1669" s="57">
        <v>46312.625</v>
      </c>
      <c r="BB1669" t="s">
        <v>9139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str">
        <f>VLOOKUP(H1669,Sheet2!$A$1:$B$270,2,FALSE)</f>
        <v>GRESIK</v>
      </c>
    </row>
    <row r="1670" spans="1:61">
      <c r="A1670">
        <v>1669</v>
      </c>
      <c r="B1670">
        <v>1002639779</v>
      </c>
      <c r="C1670">
        <v>3</v>
      </c>
      <c r="D1670" t="s">
        <v>55</v>
      </c>
      <c r="E1670">
        <v>5</v>
      </c>
      <c r="F1670" t="s">
        <v>260</v>
      </c>
      <c r="G1670" t="s">
        <v>122</v>
      </c>
      <c r="H1670" t="s">
        <v>346</v>
      </c>
      <c r="I1670" t="s">
        <v>212</v>
      </c>
      <c r="J1670" t="s">
        <v>213</v>
      </c>
      <c r="K1670" t="s">
        <v>149</v>
      </c>
      <c r="M1670" t="s">
        <v>1918</v>
      </c>
      <c r="N1670" t="s">
        <v>215</v>
      </c>
      <c r="O1670" s="57">
        <v>46311.451099537036</v>
      </c>
      <c r="P1670" s="57">
        <v>46315.385046296295</v>
      </c>
      <c r="Q1670">
        <v>69411292</v>
      </c>
      <c r="S1670">
        <v>152451212283</v>
      </c>
      <c r="T1670" t="s">
        <v>9135</v>
      </c>
      <c r="U1670" t="s">
        <v>9136</v>
      </c>
      <c r="V1670" t="s">
        <v>9137</v>
      </c>
      <c r="Z1670">
        <v>112.5914963</v>
      </c>
      <c r="AA1670">
        <v>-7.1065526999999999</v>
      </c>
      <c r="AB1670" t="s">
        <v>9138</v>
      </c>
      <c r="AC1670" t="s">
        <v>284</v>
      </c>
      <c r="AL1670" t="s">
        <v>217</v>
      </c>
      <c r="AM1670" t="s">
        <v>9139</v>
      </c>
      <c r="AN1670" t="s">
        <v>6</v>
      </c>
      <c r="AO1670" t="s">
        <v>8065</v>
      </c>
      <c r="AP1670" s="57">
        <v>46312.625</v>
      </c>
      <c r="AQ1670" t="s">
        <v>838</v>
      </c>
      <c r="AR1670" t="s">
        <v>12</v>
      </c>
      <c r="AS1670" t="s">
        <v>122</v>
      </c>
      <c r="AT1670" t="s">
        <v>230</v>
      </c>
      <c r="AV1670" t="s">
        <v>1626</v>
      </c>
      <c r="AW1670" t="s">
        <v>577</v>
      </c>
      <c r="AX1670" t="s">
        <v>222</v>
      </c>
      <c r="BA1670" s="57">
        <v>46312.625</v>
      </c>
      <c r="BB1670" t="s">
        <v>9139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str">
        <f>VLOOKUP(H1670,Sheet2!$A$1:$B$270,2,FALSE)</f>
        <v>GRESIK</v>
      </c>
    </row>
    <row r="1671" spans="1:61">
      <c r="A1671">
        <v>1670</v>
      </c>
      <c r="B1671">
        <v>1002618083</v>
      </c>
      <c r="C1671">
        <v>3</v>
      </c>
      <c r="D1671" t="s">
        <v>55</v>
      </c>
      <c r="E1671">
        <v>5</v>
      </c>
      <c r="F1671" t="s">
        <v>260</v>
      </c>
      <c r="G1671" t="s">
        <v>125</v>
      </c>
      <c r="H1671" t="s">
        <v>323</v>
      </c>
      <c r="I1671" t="s">
        <v>212</v>
      </c>
      <c r="J1671" t="s">
        <v>213</v>
      </c>
      <c r="K1671" t="s">
        <v>149</v>
      </c>
      <c r="M1671" t="s">
        <v>1400</v>
      </c>
      <c r="N1671" t="s">
        <v>215</v>
      </c>
      <c r="O1671" s="57">
        <v>46296.599189814813</v>
      </c>
      <c r="P1671" s="57">
        <v>46300.636331018519</v>
      </c>
      <c r="Q1671">
        <v>69402452</v>
      </c>
      <c r="S1671">
        <v>152441211669</v>
      </c>
      <c r="T1671" t="s">
        <v>1287</v>
      </c>
      <c r="U1671" t="s">
        <v>1288</v>
      </c>
      <c r="V1671" t="s">
        <v>1289</v>
      </c>
      <c r="Z1671">
        <v>112.2702089</v>
      </c>
      <c r="AA1671">
        <v>-7.3003412000000001</v>
      </c>
      <c r="AB1671" t="s">
        <v>1290</v>
      </c>
      <c r="AC1671" t="s">
        <v>229</v>
      </c>
      <c r="AL1671" t="s">
        <v>217</v>
      </c>
      <c r="AM1671" t="s">
        <v>1291</v>
      </c>
      <c r="AN1671" t="s">
        <v>6</v>
      </c>
      <c r="AO1671" s="57">
        <v>46032.611296296294</v>
      </c>
      <c r="AP1671" s="57">
        <v>46297.625</v>
      </c>
      <c r="AQ1671" t="s">
        <v>838</v>
      </c>
      <c r="AR1671" t="s">
        <v>14</v>
      </c>
      <c r="AS1671" t="s">
        <v>219</v>
      </c>
      <c r="AT1671" t="s">
        <v>230</v>
      </c>
      <c r="AV1671" t="s">
        <v>2997</v>
      </c>
      <c r="AW1671" t="s">
        <v>541</v>
      </c>
      <c r="AX1671" t="s">
        <v>222</v>
      </c>
      <c r="BA1671" s="57">
        <v>46297.625</v>
      </c>
      <c r="BB1671" t="s">
        <v>1291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str">
        <f>VLOOKUP(H1671,Sheet2!$A$1:$B$270,2,FALSE)</f>
        <v>GRESIK</v>
      </c>
    </row>
    <row r="1672" spans="1:61">
      <c r="A1672">
        <v>1671</v>
      </c>
      <c r="B1672">
        <v>1002625399</v>
      </c>
      <c r="C1672">
        <v>3</v>
      </c>
      <c r="D1672" t="s">
        <v>55</v>
      </c>
      <c r="E1672">
        <v>5</v>
      </c>
      <c r="F1672" t="s">
        <v>260</v>
      </c>
      <c r="G1672" t="s">
        <v>125</v>
      </c>
      <c r="H1672" t="s">
        <v>323</v>
      </c>
      <c r="I1672" t="s">
        <v>212</v>
      </c>
      <c r="J1672" t="s">
        <v>213</v>
      </c>
      <c r="K1672" t="s">
        <v>149</v>
      </c>
      <c r="M1672" t="s">
        <v>836</v>
      </c>
      <c r="N1672" t="s">
        <v>215</v>
      </c>
      <c r="O1672" s="57">
        <v>46302.387592592589</v>
      </c>
      <c r="P1672" s="57">
        <v>46314.609768518516</v>
      </c>
      <c r="Q1672">
        <v>69405486</v>
      </c>
      <c r="S1672">
        <v>152441211321</v>
      </c>
      <c r="T1672" t="s">
        <v>4267</v>
      </c>
      <c r="U1672" t="s">
        <v>4268</v>
      </c>
      <c r="V1672" t="s">
        <v>4269</v>
      </c>
      <c r="Z1672">
        <v>112.2235337</v>
      </c>
      <c r="AA1672">
        <v>-7.3343007</v>
      </c>
      <c r="AB1672" t="s">
        <v>4270</v>
      </c>
      <c r="AC1672" t="s">
        <v>229</v>
      </c>
      <c r="AL1672" t="s">
        <v>217</v>
      </c>
      <c r="AM1672" t="s">
        <v>4271</v>
      </c>
      <c r="AN1672" t="s">
        <v>6</v>
      </c>
      <c r="AO1672" s="57">
        <v>46213.392731481479</v>
      </c>
      <c r="AP1672" s="57">
        <v>46303.416666666664</v>
      </c>
      <c r="AQ1672" t="s">
        <v>838</v>
      </c>
      <c r="AR1672" t="s">
        <v>14</v>
      </c>
      <c r="AS1672" t="s">
        <v>219</v>
      </c>
      <c r="AT1672" t="s">
        <v>230</v>
      </c>
      <c r="AV1672" t="s">
        <v>837</v>
      </c>
      <c r="AW1672" t="s">
        <v>2453</v>
      </c>
      <c r="AX1672" t="s">
        <v>222</v>
      </c>
      <c r="BA1672" s="57">
        <v>46303.416666666664</v>
      </c>
      <c r="BB1672" t="s">
        <v>4271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str">
        <f>VLOOKUP(H1672,Sheet2!$A$1:$B$270,2,FALSE)</f>
        <v>GRESIK</v>
      </c>
    </row>
    <row r="1673" spans="1:61">
      <c r="A1673">
        <v>1672</v>
      </c>
      <c r="B1673">
        <v>1002622039</v>
      </c>
      <c r="C1673">
        <v>3</v>
      </c>
      <c r="D1673" t="s">
        <v>55</v>
      </c>
      <c r="E1673">
        <v>5</v>
      </c>
      <c r="F1673" t="s">
        <v>260</v>
      </c>
      <c r="G1673" t="s">
        <v>125</v>
      </c>
      <c r="H1673" t="s">
        <v>323</v>
      </c>
      <c r="I1673" t="s">
        <v>212</v>
      </c>
      <c r="J1673" t="s">
        <v>213</v>
      </c>
      <c r="K1673" t="s">
        <v>149</v>
      </c>
      <c r="L1673" t="s">
        <v>214</v>
      </c>
      <c r="M1673" t="s">
        <v>76</v>
      </c>
      <c r="N1673" t="s">
        <v>215</v>
      </c>
      <c r="O1673" s="57">
        <v>46300.451793981483</v>
      </c>
      <c r="P1673" s="57">
        <v>46301.643923611111</v>
      </c>
      <c r="Q1673">
        <v>69404193</v>
      </c>
      <c r="S1673">
        <v>152441211843</v>
      </c>
      <c r="T1673" t="s">
        <v>3000</v>
      </c>
      <c r="U1673" t="s">
        <v>3001</v>
      </c>
      <c r="V1673" t="s">
        <v>3002</v>
      </c>
      <c r="Z1673">
        <v>112.163363</v>
      </c>
      <c r="AA1673">
        <v>-7.1239169999999996</v>
      </c>
      <c r="AB1673" t="s">
        <v>3003</v>
      </c>
      <c r="AC1673" t="s">
        <v>235</v>
      </c>
      <c r="AL1673" t="s">
        <v>217</v>
      </c>
      <c r="AM1673" t="s">
        <v>3004</v>
      </c>
      <c r="AN1673" t="s">
        <v>6</v>
      </c>
      <c r="AO1673" s="57">
        <v>46152.486157407409</v>
      </c>
      <c r="AP1673" s="57">
        <v>46301.416666666664</v>
      </c>
      <c r="AR1673" t="s">
        <v>218</v>
      </c>
      <c r="AS1673" t="s">
        <v>219</v>
      </c>
      <c r="AT1673" t="s">
        <v>230</v>
      </c>
      <c r="AU1673">
        <v>20261006</v>
      </c>
      <c r="AV1673" t="s">
        <v>221</v>
      </c>
      <c r="AW1673" t="s">
        <v>877</v>
      </c>
      <c r="AX1673" t="s">
        <v>222</v>
      </c>
      <c r="BA1673" s="57">
        <v>46301.416666666664</v>
      </c>
      <c r="BB1673" t="s">
        <v>3004</v>
      </c>
      <c r="BC1673">
        <v>2026</v>
      </c>
      <c r="BD1673">
        <v>10</v>
      </c>
      <c r="BE1673">
        <v>6</v>
      </c>
      <c r="BF1673" s="6">
        <f t="shared" si="78"/>
        <v>46301</v>
      </c>
      <c r="BG1673">
        <f t="shared" si="79"/>
        <v>-0.41666666666424135</v>
      </c>
      <c r="BH1673" t="str">
        <f t="shared" si="80"/>
        <v>COMPLY</v>
      </c>
      <c r="BI1673" t="str">
        <f>VLOOKUP(H1673,Sheet2!$A$1:$B$270,2,FALSE)</f>
        <v>GRESIK</v>
      </c>
    </row>
    <row r="1674" spans="1:61">
      <c r="A1674">
        <v>1673</v>
      </c>
      <c r="B1674">
        <v>1002622810</v>
      </c>
      <c r="C1674">
        <v>3</v>
      </c>
      <c r="D1674" t="s">
        <v>55</v>
      </c>
      <c r="E1674">
        <v>5</v>
      </c>
      <c r="F1674" t="s">
        <v>260</v>
      </c>
      <c r="G1674" t="s">
        <v>125</v>
      </c>
      <c r="H1674" t="s">
        <v>323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46300.636331018519</v>
      </c>
      <c r="P1674" s="57">
        <v>46300.669814814813</v>
      </c>
      <c r="Q1674">
        <v>69402452</v>
      </c>
      <c r="S1674">
        <v>152441211844</v>
      </c>
      <c r="T1674" t="s">
        <v>1287</v>
      </c>
      <c r="U1674" t="s">
        <v>1288</v>
      </c>
      <c r="V1674" t="s">
        <v>2998</v>
      </c>
      <c r="Z1674">
        <v>112.270158</v>
      </c>
      <c r="AA1674">
        <v>-7.300332</v>
      </c>
      <c r="AB1674" t="s">
        <v>1290</v>
      </c>
      <c r="AC1674" t="s">
        <v>229</v>
      </c>
      <c r="AL1674" t="s">
        <v>217</v>
      </c>
      <c r="AM1674" t="s">
        <v>2999</v>
      </c>
      <c r="AN1674" t="s">
        <v>6</v>
      </c>
      <c r="AO1674" s="57">
        <v>46152.642523148148</v>
      </c>
      <c r="AR1674" t="s">
        <v>218</v>
      </c>
      <c r="AS1674" t="s">
        <v>219</v>
      </c>
      <c r="AT1674" t="s">
        <v>230</v>
      </c>
      <c r="AU1674">
        <v>20261005</v>
      </c>
      <c r="AV1674" t="s">
        <v>221</v>
      </c>
      <c r="AW1674" t="s">
        <v>861</v>
      </c>
      <c r="AX1674" t="s">
        <v>222</v>
      </c>
      <c r="BA1674" s="57">
        <v>46300.291666666664</v>
      </c>
      <c r="BB1674" t="s">
        <v>2999</v>
      </c>
      <c r="BC1674">
        <v>2026</v>
      </c>
      <c r="BD1674">
        <v>10</v>
      </c>
      <c r="BE1674">
        <v>5</v>
      </c>
      <c r="BF1674" s="6">
        <f t="shared" si="78"/>
        <v>46300</v>
      </c>
      <c r="BG1674">
        <f t="shared" si="79"/>
        <v>-0.29166666666424135</v>
      </c>
      <c r="BH1674" t="str">
        <f t="shared" si="80"/>
        <v>COMPLY</v>
      </c>
      <c r="BI1674" t="str">
        <f>VLOOKUP(H1674,Sheet2!$A$1:$B$270,2,FALSE)</f>
        <v>GRESIK</v>
      </c>
    </row>
    <row r="1675" spans="1:61">
      <c r="A1675">
        <v>1674</v>
      </c>
      <c r="B1675">
        <v>1002630681</v>
      </c>
      <c r="C1675">
        <v>3</v>
      </c>
      <c r="D1675" t="s">
        <v>55</v>
      </c>
      <c r="E1675">
        <v>5</v>
      </c>
      <c r="F1675" t="s">
        <v>260</v>
      </c>
      <c r="G1675" t="s">
        <v>125</v>
      </c>
      <c r="H1675" t="s">
        <v>323</v>
      </c>
      <c r="I1675" t="s">
        <v>212</v>
      </c>
      <c r="J1675" t="s">
        <v>213</v>
      </c>
      <c r="K1675" t="s">
        <v>149</v>
      </c>
      <c r="M1675" t="s">
        <v>76</v>
      </c>
      <c r="N1675" t="s">
        <v>215</v>
      </c>
      <c r="O1675" s="57">
        <v>46305.411273148151</v>
      </c>
      <c r="P1675" s="57">
        <v>46306.567106481481</v>
      </c>
      <c r="Q1675">
        <v>69407768</v>
      </c>
      <c r="S1675">
        <v>152441211328</v>
      </c>
      <c r="T1675" t="s">
        <v>5598</v>
      </c>
      <c r="U1675" t="s">
        <v>5599</v>
      </c>
      <c r="V1675" t="s">
        <v>5600</v>
      </c>
      <c r="Z1675">
        <v>112.1342753</v>
      </c>
      <c r="AA1675">
        <v>-7.2776645000000002</v>
      </c>
      <c r="AB1675" t="s">
        <v>5601</v>
      </c>
      <c r="AC1675" t="s">
        <v>229</v>
      </c>
      <c r="AL1675" t="s">
        <v>217</v>
      </c>
      <c r="AM1675" t="s">
        <v>5602</v>
      </c>
      <c r="AN1675" t="s">
        <v>6</v>
      </c>
      <c r="AO1675" s="57">
        <v>46305.413564814815</v>
      </c>
      <c r="AP1675" s="57">
        <v>46306.416666666664</v>
      </c>
      <c r="AR1675" t="s">
        <v>218</v>
      </c>
      <c r="AS1675" t="s">
        <v>219</v>
      </c>
      <c r="AT1675" t="s">
        <v>230</v>
      </c>
      <c r="AU1675">
        <v>20261011</v>
      </c>
      <c r="AV1675" t="s">
        <v>221</v>
      </c>
      <c r="AW1675" t="s">
        <v>540</v>
      </c>
      <c r="AX1675" t="s">
        <v>222</v>
      </c>
      <c r="BA1675" s="57">
        <v>46306.416666666664</v>
      </c>
      <c r="BB1675" t="s">
        <v>5602</v>
      </c>
      <c r="BC1675">
        <v>2026</v>
      </c>
      <c r="BD1675">
        <v>10</v>
      </c>
      <c r="BE1675">
        <v>11</v>
      </c>
      <c r="BF1675" s="6">
        <f t="shared" si="78"/>
        <v>46306</v>
      </c>
      <c r="BG1675">
        <f t="shared" si="79"/>
        <v>-0.41666666666424135</v>
      </c>
      <c r="BH1675" t="str">
        <f t="shared" si="80"/>
        <v>COMPLY</v>
      </c>
      <c r="BI1675" t="str">
        <f>VLOOKUP(H1675,Sheet2!$A$1:$B$270,2,FALSE)</f>
        <v>GRESIK</v>
      </c>
    </row>
    <row r="1676" spans="1:61">
      <c r="A1676">
        <v>1675</v>
      </c>
      <c r="B1676">
        <v>1002633035</v>
      </c>
      <c r="C1676">
        <v>3</v>
      </c>
      <c r="D1676" t="s">
        <v>55</v>
      </c>
      <c r="E1676">
        <v>5</v>
      </c>
      <c r="F1676" t="s">
        <v>260</v>
      </c>
      <c r="G1676" t="s">
        <v>125</v>
      </c>
      <c r="H1676" t="s">
        <v>323</v>
      </c>
      <c r="I1676" t="s">
        <v>212</v>
      </c>
      <c r="J1676" t="s">
        <v>213</v>
      </c>
      <c r="K1676" t="s">
        <v>149</v>
      </c>
      <c r="M1676" t="s">
        <v>76</v>
      </c>
      <c r="N1676" t="s">
        <v>215</v>
      </c>
      <c r="O1676" s="57">
        <v>46307.58084490741</v>
      </c>
      <c r="P1676" s="57">
        <v>46309.876886574071</v>
      </c>
      <c r="Q1676">
        <v>69408662</v>
      </c>
      <c r="S1676">
        <v>152441211493</v>
      </c>
      <c r="T1676" t="s">
        <v>6427</v>
      </c>
      <c r="U1676" t="s">
        <v>6428</v>
      </c>
      <c r="V1676" t="s">
        <v>6792</v>
      </c>
      <c r="Z1676">
        <v>112.2332612</v>
      </c>
      <c r="AA1676">
        <v>-7.184704</v>
      </c>
      <c r="AB1676" t="s">
        <v>6429</v>
      </c>
      <c r="AC1676" t="s">
        <v>229</v>
      </c>
      <c r="AL1676" t="s">
        <v>217</v>
      </c>
      <c r="AM1676" t="s">
        <v>6793</v>
      </c>
      <c r="AN1676" t="s">
        <v>6</v>
      </c>
      <c r="AO1676" s="57">
        <v>46366.584814814814</v>
      </c>
      <c r="AP1676" s="57">
        <v>46310.416666666664</v>
      </c>
      <c r="AR1676" t="s">
        <v>218</v>
      </c>
      <c r="AS1676" t="s">
        <v>219</v>
      </c>
      <c r="AT1676" t="s">
        <v>230</v>
      </c>
      <c r="AU1676">
        <v>20261014</v>
      </c>
      <c r="AV1676" t="s">
        <v>221</v>
      </c>
      <c r="AW1676" t="s">
        <v>2453</v>
      </c>
      <c r="AX1676" t="s">
        <v>222</v>
      </c>
      <c r="BA1676" s="57">
        <v>46310.416666666664</v>
      </c>
      <c r="BB1676" t="s">
        <v>6793</v>
      </c>
      <c r="BC1676">
        <v>2026</v>
      </c>
      <c r="BD1676">
        <v>10</v>
      </c>
      <c r="BE1676">
        <v>14</v>
      </c>
      <c r="BF1676" s="6">
        <f t="shared" si="78"/>
        <v>46309</v>
      </c>
      <c r="BG1676">
        <f t="shared" si="79"/>
        <v>-1.4166666666642413</v>
      </c>
      <c r="BH1676" t="str">
        <f t="shared" si="80"/>
        <v>COMPLY</v>
      </c>
      <c r="BI1676" t="str">
        <f>VLOOKUP(H1676,Sheet2!$A$1:$B$270,2,FALSE)</f>
        <v>GRESIK</v>
      </c>
    </row>
    <row r="1677" spans="1:61">
      <c r="A1677">
        <v>1676</v>
      </c>
      <c r="B1677">
        <v>1002632662</v>
      </c>
      <c r="C1677">
        <v>3</v>
      </c>
      <c r="D1677" t="s">
        <v>55</v>
      </c>
      <c r="E1677">
        <v>5</v>
      </c>
      <c r="F1677" t="s">
        <v>260</v>
      </c>
      <c r="G1677" t="s">
        <v>125</v>
      </c>
      <c r="H1677" t="s">
        <v>323</v>
      </c>
      <c r="I1677" t="s">
        <v>212</v>
      </c>
      <c r="J1677" t="s">
        <v>213</v>
      </c>
      <c r="K1677" t="s">
        <v>149</v>
      </c>
      <c r="M1677" t="s">
        <v>76</v>
      </c>
      <c r="N1677" t="s">
        <v>215</v>
      </c>
      <c r="O1677" s="57">
        <v>46307.489085648151</v>
      </c>
      <c r="P1677" s="57">
        <v>46308.511944444443</v>
      </c>
      <c r="Q1677">
        <v>69408547</v>
      </c>
      <c r="S1677">
        <v>152441211302</v>
      </c>
      <c r="T1677" t="s">
        <v>6417</v>
      </c>
      <c r="U1677" t="s">
        <v>6418</v>
      </c>
      <c r="V1677" t="s">
        <v>6419</v>
      </c>
      <c r="Z1677">
        <v>112.17273040000001</v>
      </c>
      <c r="AA1677">
        <v>-7.2012036999999998</v>
      </c>
      <c r="AB1677" t="s">
        <v>6420</v>
      </c>
      <c r="AC1677" t="s">
        <v>229</v>
      </c>
      <c r="AL1677" t="s">
        <v>217</v>
      </c>
      <c r="AM1677" t="s">
        <v>6421</v>
      </c>
      <c r="AN1677" t="s">
        <v>6</v>
      </c>
      <c r="AO1677" s="57">
        <v>46366.517546296294</v>
      </c>
      <c r="AP1677" s="57">
        <v>46308.416666666664</v>
      </c>
      <c r="AR1677" t="s">
        <v>218</v>
      </c>
      <c r="AS1677" t="s">
        <v>219</v>
      </c>
      <c r="AT1677" t="s">
        <v>220</v>
      </c>
      <c r="AU1677">
        <v>20261013</v>
      </c>
      <c r="AV1677" t="s">
        <v>221</v>
      </c>
      <c r="AW1677" t="s">
        <v>540</v>
      </c>
      <c r="AX1677" t="s">
        <v>222</v>
      </c>
      <c r="BA1677" s="57">
        <v>46308.416666666664</v>
      </c>
      <c r="BB1677" t="s">
        <v>6421</v>
      </c>
      <c r="BC1677">
        <v>2026</v>
      </c>
      <c r="BD1677">
        <v>10</v>
      </c>
      <c r="BE1677">
        <v>13</v>
      </c>
      <c r="BF1677" s="6">
        <f t="shared" si="78"/>
        <v>46308</v>
      </c>
      <c r="BG1677">
        <f t="shared" si="79"/>
        <v>-0.41666666666424135</v>
      </c>
      <c r="BH1677" t="str">
        <f t="shared" si="80"/>
        <v>COMPLY</v>
      </c>
      <c r="BI1677" t="str">
        <f>VLOOKUP(H1677,Sheet2!$A$1:$B$270,2,FALSE)</f>
        <v>GRESIK</v>
      </c>
    </row>
    <row r="1678" spans="1:61">
      <c r="A1678">
        <v>1677</v>
      </c>
      <c r="B1678">
        <v>1002634011</v>
      </c>
      <c r="C1678">
        <v>3</v>
      </c>
      <c r="D1678" t="s">
        <v>55</v>
      </c>
      <c r="E1678">
        <v>5</v>
      </c>
      <c r="F1678" t="s">
        <v>260</v>
      </c>
      <c r="G1678" t="s">
        <v>125</v>
      </c>
      <c r="H1678" t="s">
        <v>323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46308.359988425924</v>
      </c>
      <c r="P1678" s="57">
        <v>46309.830451388887</v>
      </c>
      <c r="Q1678">
        <v>69409035</v>
      </c>
      <c r="S1678">
        <v>152441211494</v>
      </c>
      <c r="T1678" t="s">
        <v>6422</v>
      </c>
      <c r="U1678" t="s">
        <v>6423</v>
      </c>
      <c r="V1678" t="s">
        <v>6424</v>
      </c>
      <c r="Z1678">
        <v>112.21517299999999</v>
      </c>
      <c r="AA1678">
        <v>-7.3108117999999997</v>
      </c>
      <c r="AB1678" t="s">
        <v>6425</v>
      </c>
      <c r="AC1678" t="s">
        <v>229</v>
      </c>
      <c r="AL1678" t="s">
        <v>217</v>
      </c>
      <c r="AM1678" t="s">
        <v>6426</v>
      </c>
      <c r="AN1678" t="s">
        <v>6</v>
      </c>
      <c r="AO1678" t="s">
        <v>5987</v>
      </c>
      <c r="AP1678" s="57">
        <v>46309.416666666664</v>
      </c>
      <c r="AR1678" t="s">
        <v>218</v>
      </c>
      <c r="AS1678" t="s">
        <v>219</v>
      </c>
      <c r="AT1678" t="s">
        <v>230</v>
      </c>
      <c r="AU1678">
        <v>20261014</v>
      </c>
      <c r="AV1678" t="s">
        <v>221</v>
      </c>
      <c r="AW1678" t="s">
        <v>541</v>
      </c>
      <c r="AX1678" t="s">
        <v>222</v>
      </c>
      <c r="BA1678" s="57">
        <v>46309.416666666664</v>
      </c>
      <c r="BB1678" t="s">
        <v>6426</v>
      </c>
      <c r="BC1678">
        <v>2026</v>
      </c>
      <c r="BD1678">
        <v>10</v>
      </c>
      <c r="BE1678">
        <v>14</v>
      </c>
      <c r="BF1678" s="6">
        <f t="shared" si="78"/>
        <v>46309</v>
      </c>
      <c r="BG1678">
        <f t="shared" si="79"/>
        <v>-0.41666666666424135</v>
      </c>
      <c r="BH1678" t="str">
        <f t="shared" si="80"/>
        <v>COMPLY</v>
      </c>
      <c r="BI1678" t="str">
        <f>VLOOKUP(H1678,Sheet2!$A$1:$B$270,2,FALSE)</f>
        <v>GRESIK</v>
      </c>
    </row>
    <row r="1679" spans="1:61">
      <c r="A1679">
        <v>1678</v>
      </c>
      <c r="B1679">
        <v>1002636482</v>
      </c>
      <c r="C1679">
        <v>3</v>
      </c>
      <c r="D1679" t="s">
        <v>55</v>
      </c>
      <c r="E1679">
        <v>5</v>
      </c>
      <c r="F1679" t="s">
        <v>260</v>
      </c>
      <c r="G1679" t="s">
        <v>125</v>
      </c>
      <c r="H1679" t="s">
        <v>323</v>
      </c>
      <c r="I1679" t="s">
        <v>212</v>
      </c>
      <c r="J1679" t="s">
        <v>213</v>
      </c>
      <c r="K1679" t="s">
        <v>149</v>
      </c>
      <c r="L1679" t="s">
        <v>214</v>
      </c>
      <c r="M1679" t="s">
        <v>76</v>
      </c>
      <c r="N1679" t="s">
        <v>215</v>
      </c>
      <c r="O1679" s="57">
        <v>46309.470613425925</v>
      </c>
      <c r="P1679" s="57">
        <v>46310.660393518519</v>
      </c>
      <c r="Q1679">
        <v>69409983</v>
      </c>
      <c r="S1679">
        <v>152441211501</v>
      </c>
      <c r="T1679" t="s">
        <v>7224</v>
      </c>
      <c r="U1679" t="s">
        <v>7225</v>
      </c>
      <c r="V1679" t="s">
        <v>7226</v>
      </c>
      <c r="Z1679">
        <v>112.124786</v>
      </c>
      <c r="AA1679">
        <v>-7.3503249999999998</v>
      </c>
      <c r="AB1679" t="s">
        <v>7227</v>
      </c>
      <c r="AC1679" t="s">
        <v>235</v>
      </c>
      <c r="AL1679" t="s">
        <v>217</v>
      </c>
      <c r="AM1679" t="s">
        <v>7228</v>
      </c>
      <c r="AN1679" t="s">
        <v>6</v>
      </c>
      <c r="AO1679" t="s">
        <v>7157</v>
      </c>
      <c r="AP1679" s="57">
        <v>46310.416666666664</v>
      </c>
      <c r="AR1679" t="s">
        <v>218</v>
      </c>
      <c r="AS1679" t="s">
        <v>219</v>
      </c>
      <c r="AT1679" t="s">
        <v>230</v>
      </c>
      <c r="AU1679">
        <v>20261015</v>
      </c>
      <c r="AV1679" t="s">
        <v>221</v>
      </c>
      <c r="AW1679" t="s">
        <v>877</v>
      </c>
      <c r="AX1679" t="s">
        <v>222</v>
      </c>
      <c r="BA1679" s="57">
        <v>46310.416666666664</v>
      </c>
      <c r="BB1679" t="s">
        <v>7228</v>
      </c>
      <c r="BC1679">
        <v>2026</v>
      </c>
      <c r="BD1679">
        <v>10</v>
      </c>
      <c r="BE1679">
        <v>15</v>
      </c>
      <c r="BF1679" s="6">
        <f t="shared" si="78"/>
        <v>46310</v>
      </c>
      <c r="BG1679">
        <f t="shared" si="79"/>
        <v>-0.41666666666424135</v>
      </c>
      <c r="BH1679" t="str">
        <f t="shared" si="80"/>
        <v>COMPLY</v>
      </c>
      <c r="BI1679" t="str">
        <f>VLOOKUP(H1679,Sheet2!$A$1:$B$270,2,FALSE)</f>
        <v>GRESIK</v>
      </c>
    </row>
    <row r="1680" spans="1:61">
      <c r="A1680">
        <v>1679</v>
      </c>
      <c r="B1680">
        <v>1002644667</v>
      </c>
      <c r="C1680">
        <v>3</v>
      </c>
      <c r="D1680" t="s">
        <v>55</v>
      </c>
      <c r="E1680">
        <v>5</v>
      </c>
      <c r="F1680" t="s">
        <v>260</v>
      </c>
      <c r="G1680" t="s">
        <v>125</v>
      </c>
      <c r="H1680" t="s">
        <v>323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46315.390173611115</v>
      </c>
      <c r="P1680" s="57">
        <v>46315.907789351855</v>
      </c>
      <c r="Q1680">
        <v>69413453</v>
      </c>
      <c r="S1680">
        <v>152441211852</v>
      </c>
      <c r="T1680" t="s">
        <v>10626</v>
      </c>
      <c r="U1680" t="s">
        <v>6423</v>
      </c>
      <c r="V1680" t="s">
        <v>10627</v>
      </c>
      <c r="Z1680">
        <v>112.215751</v>
      </c>
      <c r="AA1680">
        <v>-7.3116180000000002</v>
      </c>
      <c r="AB1680" t="s">
        <v>10628</v>
      </c>
      <c r="AC1680" t="s">
        <v>235</v>
      </c>
      <c r="AL1680" t="s">
        <v>217</v>
      </c>
      <c r="AM1680" t="s">
        <v>10629</v>
      </c>
      <c r="AN1680" t="s">
        <v>6</v>
      </c>
      <c r="AO1680" t="s">
        <v>10118</v>
      </c>
      <c r="AP1680" s="57">
        <v>46316.416666666664</v>
      </c>
      <c r="AR1680" t="s">
        <v>218</v>
      </c>
      <c r="AS1680" t="s">
        <v>219</v>
      </c>
      <c r="AT1680" t="s">
        <v>342</v>
      </c>
      <c r="AU1680">
        <v>20261020</v>
      </c>
      <c r="AV1680" t="s">
        <v>221</v>
      </c>
      <c r="AW1680" t="s">
        <v>1528</v>
      </c>
      <c r="AX1680" t="s">
        <v>222</v>
      </c>
      <c r="BA1680" s="57">
        <v>46316.416666666664</v>
      </c>
      <c r="BB1680" t="s">
        <v>10629</v>
      </c>
      <c r="BC1680">
        <v>2026</v>
      </c>
      <c r="BD1680">
        <v>10</v>
      </c>
      <c r="BE1680">
        <v>20</v>
      </c>
      <c r="BF1680" s="6">
        <f t="shared" si="78"/>
        <v>46315</v>
      </c>
      <c r="BG1680">
        <f t="shared" si="79"/>
        <v>-1.4166666666642413</v>
      </c>
      <c r="BH1680" t="str">
        <f t="shared" si="80"/>
        <v>COMPLY</v>
      </c>
      <c r="BI1680" t="str">
        <f>VLOOKUP(H1680,Sheet2!$A$1:$B$270,2,FALSE)</f>
        <v>GRESIK</v>
      </c>
    </row>
    <row r="1681" spans="1:61">
      <c r="A1681">
        <v>1680</v>
      </c>
      <c r="B1681">
        <v>1002644657</v>
      </c>
      <c r="C1681">
        <v>3</v>
      </c>
      <c r="D1681" t="s">
        <v>55</v>
      </c>
      <c r="E1681">
        <v>5</v>
      </c>
      <c r="F1681" t="s">
        <v>260</v>
      </c>
      <c r="G1681" t="s">
        <v>125</v>
      </c>
      <c r="H1681" t="s">
        <v>323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46315.388067129628</v>
      </c>
      <c r="P1681" s="57">
        <v>46315.90797453704</v>
      </c>
      <c r="Q1681">
        <v>69413465</v>
      </c>
      <c r="S1681">
        <v>152441211851</v>
      </c>
      <c r="T1681" t="s">
        <v>10630</v>
      </c>
      <c r="U1681" t="s">
        <v>10631</v>
      </c>
      <c r="V1681" t="s">
        <v>10632</v>
      </c>
      <c r="Z1681">
        <v>112.216769</v>
      </c>
      <c r="AA1681">
        <v>-7.2873510000000001</v>
      </c>
      <c r="AB1681" t="s">
        <v>10633</v>
      </c>
      <c r="AC1681" t="s">
        <v>235</v>
      </c>
      <c r="AL1681" t="s">
        <v>217</v>
      </c>
      <c r="AM1681" t="s">
        <v>10629</v>
      </c>
      <c r="AN1681" t="s">
        <v>6</v>
      </c>
      <c r="AO1681" t="s">
        <v>10118</v>
      </c>
      <c r="AP1681" s="57">
        <v>46316.416666666664</v>
      </c>
      <c r="AR1681" t="s">
        <v>218</v>
      </c>
      <c r="AS1681" t="s">
        <v>219</v>
      </c>
      <c r="AT1681" t="s">
        <v>342</v>
      </c>
      <c r="AU1681">
        <v>20261020</v>
      </c>
      <c r="AV1681" t="s">
        <v>221</v>
      </c>
      <c r="AW1681" t="s">
        <v>1528</v>
      </c>
      <c r="AX1681" t="s">
        <v>222</v>
      </c>
      <c r="BA1681" s="57">
        <v>46316.416666666664</v>
      </c>
      <c r="BB1681" t="s">
        <v>10629</v>
      </c>
      <c r="BC1681">
        <v>2026</v>
      </c>
      <c r="BD1681">
        <v>10</v>
      </c>
      <c r="BE1681">
        <v>20</v>
      </c>
      <c r="BF1681" s="6">
        <f t="shared" si="78"/>
        <v>46315</v>
      </c>
      <c r="BG1681">
        <f t="shared" si="79"/>
        <v>-1.4166666666642413</v>
      </c>
      <c r="BH1681" t="str">
        <f t="shared" si="80"/>
        <v>COMPLY</v>
      </c>
      <c r="BI1681" t="str">
        <f>VLOOKUP(H1681,Sheet2!$A$1:$B$270,2,FALSE)</f>
        <v>GRESIK</v>
      </c>
    </row>
    <row r="1682" spans="1:61">
      <c r="A1682">
        <v>1681</v>
      </c>
      <c r="B1682">
        <v>1002644677</v>
      </c>
      <c r="C1682">
        <v>3</v>
      </c>
      <c r="D1682" t="s">
        <v>55</v>
      </c>
      <c r="E1682">
        <v>5</v>
      </c>
      <c r="F1682" t="s">
        <v>260</v>
      </c>
      <c r="G1682" t="s">
        <v>125</v>
      </c>
      <c r="H1682" t="s">
        <v>323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46315.391562500001</v>
      </c>
      <c r="P1682" s="57">
        <v>46315.826354166667</v>
      </c>
      <c r="Q1682">
        <v>69413457</v>
      </c>
      <c r="S1682">
        <v>152441211853</v>
      </c>
      <c r="T1682" t="s">
        <v>10634</v>
      </c>
      <c r="U1682" t="s">
        <v>10631</v>
      </c>
      <c r="V1682" t="s">
        <v>10635</v>
      </c>
      <c r="Z1682">
        <v>112.216769</v>
      </c>
      <c r="AA1682">
        <v>-7.2873510000000001</v>
      </c>
      <c r="AB1682" t="s">
        <v>10636</v>
      </c>
      <c r="AC1682" t="s">
        <v>235</v>
      </c>
      <c r="AL1682" t="s">
        <v>217</v>
      </c>
      <c r="AM1682" t="s">
        <v>10629</v>
      </c>
      <c r="AN1682" t="s">
        <v>6</v>
      </c>
      <c r="AO1682" t="s">
        <v>10118</v>
      </c>
      <c r="AP1682" s="57">
        <v>46316.416666666664</v>
      </c>
      <c r="AR1682" t="s">
        <v>218</v>
      </c>
      <c r="AS1682" t="s">
        <v>219</v>
      </c>
      <c r="AT1682" t="s">
        <v>342</v>
      </c>
      <c r="AU1682">
        <v>20261020</v>
      </c>
      <c r="AV1682" t="s">
        <v>221</v>
      </c>
      <c r="AW1682" t="s">
        <v>1528</v>
      </c>
      <c r="AX1682" t="s">
        <v>222</v>
      </c>
      <c r="BA1682" s="57">
        <v>46316.416666666664</v>
      </c>
      <c r="BB1682" t="s">
        <v>10629</v>
      </c>
      <c r="BC1682">
        <v>2026</v>
      </c>
      <c r="BD1682">
        <v>10</v>
      </c>
      <c r="BE1682">
        <v>20</v>
      </c>
      <c r="BF1682" s="6">
        <f t="shared" si="78"/>
        <v>46315</v>
      </c>
      <c r="BG1682">
        <f t="shared" si="79"/>
        <v>-1.4166666666642413</v>
      </c>
      <c r="BH1682" t="str">
        <f t="shared" si="80"/>
        <v>COMPLY</v>
      </c>
      <c r="BI1682" t="str">
        <f>VLOOKUP(H1682,Sheet2!$A$1:$B$270,2,FALSE)</f>
        <v>GRESIK</v>
      </c>
    </row>
    <row r="1683" spans="1:61">
      <c r="A1683">
        <v>1682</v>
      </c>
      <c r="B1683">
        <v>1002644697</v>
      </c>
      <c r="C1683">
        <v>3</v>
      </c>
      <c r="D1683" t="s">
        <v>55</v>
      </c>
      <c r="E1683">
        <v>5</v>
      </c>
      <c r="F1683" t="s">
        <v>260</v>
      </c>
      <c r="G1683" t="s">
        <v>125</v>
      </c>
      <c r="H1683" t="s">
        <v>323</v>
      </c>
      <c r="I1683" t="s">
        <v>212</v>
      </c>
      <c r="J1683" t="s">
        <v>213</v>
      </c>
      <c r="K1683" t="s">
        <v>149</v>
      </c>
      <c r="L1683" t="s">
        <v>214</v>
      </c>
      <c r="M1683" t="s">
        <v>76</v>
      </c>
      <c r="N1683" t="s">
        <v>215</v>
      </c>
      <c r="O1683" s="57">
        <v>46315.394317129627</v>
      </c>
      <c r="P1683" s="57">
        <v>46315.842939814815</v>
      </c>
      <c r="Q1683">
        <v>69413469</v>
      </c>
      <c r="S1683">
        <v>152441211854</v>
      </c>
      <c r="T1683" t="s">
        <v>10637</v>
      </c>
      <c r="U1683" t="s">
        <v>10638</v>
      </c>
      <c r="V1683" t="s">
        <v>10639</v>
      </c>
      <c r="Z1683">
        <v>112.216264</v>
      </c>
      <c r="AA1683">
        <v>-7.2934369999999999</v>
      </c>
      <c r="AB1683" t="s">
        <v>10640</v>
      </c>
      <c r="AC1683" t="s">
        <v>235</v>
      </c>
      <c r="AL1683" t="s">
        <v>217</v>
      </c>
      <c r="AM1683" t="s">
        <v>10629</v>
      </c>
      <c r="AN1683" t="s">
        <v>6</v>
      </c>
      <c r="AO1683" t="s">
        <v>10118</v>
      </c>
      <c r="AP1683" s="57">
        <v>46316.416666666664</v>
      </c>
      <c r="AR1683" t="s">
        <v>218</v>
      </c>
      <c r="AS1683" t="s">
        <v>219</v>
      </c>
      <c r="AT1683" t="s">
        <v>342</v>
      </c>
      <c r="AU1683">
        <v>20261020</v>
      </c>
      <c r="AV1683" t="s">
        <v>221</v>
      </c>
      <c r="AW1683" t="s">
        <v>1528</v>
      </c>
      <c r="AX1683" t="s">
        <v>222</v>
      </c>
      <c r="BA1683" s="57">
        <v>46316.416666666664</v>
      </c>
      <c r="BB1683" t="s">
        <v>10629</v>
      </c>
      <c r="BC1683">
        <v>2026</v>
      </c>
      <c r="BD1683">
        <v>10</v>
      </c>
      <c r="BE1683">
        <v>20</v>
      </c>
      <c r="BF1683" s="6">
        <f t="shared" si="78"/>
        <v>46315</v>
      </c>
      <c r="BG1683">
        <f t="shared" si="79"/>
        <v>-1.4166666666642413</v>
      </c>
      <c r="BH1683" t="str">
        <f t="shared" si="80"/>
        <v>COMPLY</v>
      </c>
      <c r="BI1683" t="str">
        <f>VLOOKUP(H1683,Sheet2!$A$1:$B$270,2,FALSE)</f>
        <v>GRESIK</v>
      </c>
    </row>
    <row r="1684" spans="1:61">
      <c r="A1684">
        <v>1683</v>
      </c>
      <c r="B1684">
        <v>1002644470</v>
      </c>
      <c r="C1684">
        <v>3</v>
      </c>
      <c r="D1684" t="s">
        <v>55</v>
      </c>
      <c r="E1684">
        <v>5</v>
      </c>
      <c r="F1684" t="s">
        <v>260</v>
      </c>
      <c r="G1684" t="s">
        <v>125</v>
      </c>
      <c r="H1684" t="s">
        <v>323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46315.34851851852</v>
      </c>
      <c r="P1684" s="57">
        <v>46315.841817129629</v>
      </c>
      <c r="Q1684">
        <v>69413374</v>
      </c>
      <c r="S1684">
        <v>152441211849</v>
      </c>
      <c r="T1684" t="s">
        <v>10641</v>
      </c>
      <c r="U1684" t="s">
        <v>10642</v>
      </c>
      <c r="V1684" t="s">
        <v>10643</v>
      </c>
      <c r="Z1684">
        <v>112.216458</v>
      </c>
      <c r="AA1684">
        <v>-7.2853079999999997</v>
      </c>
      <c r="AB1684" t="s">
        <v>10644</v>
      </c>
      <c r="AC1684" t="s">
        <v>235</v>
      </c>
      <c r="AL1684" t="s">
        <v>217</v>
      </c>
      <c r="AM1684" t="s">
        <v>10645</v>
      </c>
      <c r="AN1684" t="s">
        <v>6</v>
      </c>
      <c r="AO1684" t="s">
        <v>10155</v>
      </c>
      <c r="AP1684" s="57">
        <v>46316.416666666664</v>
      </c>
      <c r="AR1684" t="s">
        <v>218</v>
      </c>
      <c r="AS1684" t="s">
        <v>219</v>
      </c>
      <c r="AT1684" t="s">
        <v>342</v>
      </c>
      <c r="AU1684">
        <v>20261020</v>
      </c>
      <c r="AV1684" t="s">
        <v>221</v>
      </c>
      <c r="AW1684" t="s">
        <v>1528</v>
      </c>
      <c r="AX1684" t="s">
        <v>222</v>
      </c>
      <c r="BA1684" s="57">
        <v>46316.416666666664</v>
      </c>
      <c r="BB1684" t="s">
        <v>10645</v>
      </c>
      <c r="BC1684">
        <v>2026</v>
      </c>
      <c r="BD1684">
        <v>10</v>
      </c>
      <c r="BE1684">
        <v>20</v>
      </c>
      <c r="BF1684" s="6">
        <f t="shared" si="78"/>
        <v>46315</v>
      </c>
      <c r="BG1684">
        <f t="shared" si="79"/>
        <v>-1.4166666666642413</v>
      </c>
      <c r="BH1684" t="str">
        <f t="shared" si="80"/>
        <v>COMPLY</v>
      </c>
      <c r="BI1684" t="str">
        <f>VLOOKUP(H1684,Sheet2!$A$1:$B$270,2,FALSE)</f>
        <v>GRESIK</v>
      </c>
    </row>
    <row r="1685" spans="1:61">
      <c r="A1685">
        <v>1684</v>
      </c>
      <c r="B1685">
        <v>1002636607</v>
      </c>
      <c r="C1685">
        <v>3</v>
      </c>
      <c r="D1685" t="s">
        <v>55</v>
      </c>
      <c r="E1685">
        <v>5</v>
      </c>
      <c r="F1685" t="s">
        <v>260</v>
      </c>
      <c r="G1685" t="s">
        <v>125</v>
      </c>
      <c r="H1685" t="s">
        <v>323</v>
      </c>
      <c r="I1685" t="s">
        <v>212</v>
      </c>
      <c r="J1685" t="s">
        <v>213</v>
      </c>
      <c r="K1685" t="s">
        <v>149</v>
      </c>
      <c r="M1685" t="s">
        <v>839</v>
      </c>
      <c r="N1685" t="s">
        <v>215</v>
      </c>
      <c r="O1685" s="57">
        <v>46309.504201388889</v>
      </c>
      <c r="P1685" s="57">
        <v>46312.613888888889</v>
      </c>
      <c r="Q1685">
        <v>69410058</v>
      </c>
      <c r="S1685">
        <v>152441211502</v>
      </c>
      <c r="T1685" t="s">
        <v>7229</v>
      </c>
      <c r="U1685" t="s">
        <v>7230</v>
      </c>
      <c r="V1685" t="s">
        <v>7868</v>
      </c>
      <c r="Z1685">
        <v>112.14302139999999</v>
      </c>
      <c r="AA1685">
        <v>-7.1274360999999997</v>
      </c>
      <c r="AB1685" t="s">
        <v>7231</v>
      </c>
      <c r="AC1685" t="s">
        <v>229</v>
      </c>
      <c r="AL1685" t="s">
        <v>217</v>
      </c>
      <c r="AM1685" t="s">
        <v>7869</v>
      </c>
      <c r="AN1685" t="s">
        <v>6</v>
      </c>
      <c r="AO1685" t="s">
        <v>6853</v>
      </c>
      <c r="AP1685" s="57">
        <v>46312.416666666664</v>
      </c>
      <c r="AQ1685" t="s">
        <v>838</v>
      </c>
      <c r="AR1685" t="s">
        <v>840</v>
      </c>
      <c r="AS1685" t="s">
        <v>219</v>
      </c>
      <c r="AT1685" t="s">
        <v>230</v>
      </c>
      <c r="AV1685" t="s">
        <v>9140</v>
      </c>
      <c r="AW1685" t="s">
        <v>540</v>
      </c>
      <c r="AX1685" t="s">
        <v>222</v>
      </c>
      <c r="BA1685" s="57">
        <v>46312.416666666664</v>
      </c>
      <c r="BB1685" t="s">
        <v>7869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str">
        <f>VLOOKUP(H1685,Sheet2!$A$1:$B$270,2,FALSE)</f>
        <v>GRESIK</v>
      </c>
    </row>
    <row r="1686" spans="1:61">
      <c r="A1686">
        <v>1685</v>
      </c>
      <c r="B1686">
        <v>1002630624</v>
      </c>
      <c r="C1686">
        <v>3</v>
      </c>
      <c r="D1686" t="s">
        <v>55</v>
      </c>
      <c r="E1686">
        <v>5</v>
      </c>
      <c r="F1686" t="s">
        <v>260</v>
      </c>
      <c r="G1686" t="s">
        <v>125</v>
      </c>
      <c r="H1686" t="s">
        <v>323</v>
      </c>
      <c r="I1686" t="s">
        <v>212</v>
      </c>
      <c r="J1686" t="s">
        <v>213</v>
      </c>
      <c r="K1686" t="s">
        <v>149</v>
      </c>
      <c r="M1686" t="s">
        <v>1625</v>
      </c>
      <c r="N1686" t="s">
        <v>215</v>
      </c>
      <c r="O1686" s="57">
        <v>46305.368449074071</v>
      </c>
      <c r="P1686" s="57">
        <v>46307.515567129631</v>
      </c>
      <c r="Q1686">
        <v>69407715</v>
      </c>
      <c r="S1686">
        <v>152441211327</v>
      </c>
      <c r="T1686" t="s">
        <v>5603</v>
      </c>
      <c r="U1686" t="s">
        <v>5604</v>
      </c>
      <c r="Z1686">
        <v>112.2162991</v>
      </c>
      <c r="AA1686">
        <v>-7.2880756</v>
      </c>
      <c r="AB1686" t="s">
        <v>5605</v>
      </c>
      <c r="AC1686" t="s">
        <v>229</v>
      </c>
      <c r="AO1686" s="57">
        <v>46305.371967592589</v>
      </c>
      <c r="AR1686" t="s">
        <v>1630</v>
      </c>
      <c r="AS1686" t="s">
        <v>219</v>
      </c>
      <c r="AT1686" t="s">
        <v>230</v>
      </c>
      <c r="AV1686" t="s">
        <v>4115</v>
      </c>
      <c r="AW1686" t="s">
        <v>540</v>
      </c>
      <c r="AX1686" t="s">
        <v>222</v>
      </c>
      <c r="AZ1686" t="s">
        <v>4115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str">
        <f>VLOOKUP(H1686,Sheet2!$A$1:$B$270,2,FALSE)</f>
        <v>GRESIK</v>
      </c>
    </row>
    <row r="1687" spans="1:61">
      <c r="A1687">
        <v>1686</v>
      </c>
      <c r="B1687">
        <v>1002636191</v>
      </c>
      <c r="C1687">
        <v>3</v>
      </c>
      <c r="D1687" t="s">
        <v>55</v>
      </c>
      <c r="E1687">
        <v>5</v>
      </c>
      <c r="F1687" t="s">
        <v>260</v>
      </c>
      <c r="G1687" t="s">
        <v>125</v>
      </c>
      <c r="H1687" t="s">
        <v>323</v>
      </c>
      <c r="I1687" t="s">
        <v>212</v>
      </c>
      <c r="J1687" t="s">
        <v>213</v>
      </c>
      <c r="K1687" t="s">
        <v>149</v>
      </c>
      <c r="M1687" t="s">
        <v>1625</v>
      </c>
      <c r="N1687" t="s">
        <v>215</v>
      </c>
      <c r="O1687" s="57">
        <v>46309.408368055556</v>
      </c>
      <c r="P1687" s="57">
        <v>46311.617442129631</v>
      </c>
      <c r="Q1687">
        <v>69409870</v>
      </c>
      <c r="S1687">
        <v>152441211499</v>
      </c>
      <c r="T1687" t="s">
        <v>7221</v>
      </c>
      <c r="U1687" t="s">
        <v>7222</v>
      </c>
      <c r="Z1687">
        <v>112.14302139999999</v>
      </c>
      <c r="AA1687">
        <v>-7.1274360999999997</v>
      </c>
      <c r="AB1687" t="s">
        <v>7223</v>
      </c>
      <c r="AC1687" t="s">
        <v>229</v>
      </c>
      <c r="AO1687" t="s">
        <v>6887</v>
      </c>
      <c r="AR1687" t="s">
        <v>1630</v>
      </c>
      <c r="AS1687" t="s">
        <v>219</v>
      </c>
      <c r="AT1687" t="s">
        <v>230</v>
      </c>
      <c r="AV1687" t="s">
        <v>4115</v>
      </c>
      <c r="AW1687" t="s">
        <v>539</v>
      </c>
      <c r="AX1687" t="s">
        <v>222</v>
      </c>
      <c r="AZ1687" t="s">
        <v>4115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str">
        <f>VLOOKUP(H1687,Sheet2!$A$1:$B$270,2,FALSE)</f>
        <v>GRESIK</v>
      </c>
    </row>
    <row r="1688" spans="1:61">
      <c r="A1688">
        <v>1687</v>
      </c>
      <c r="B1688">
        <v>1002646055</v>
      </c>
      <c r="C1688">
        <v>3</v>
      </c>
      <c r="D1688" t="s">
        <v>55</v>
      </c>
      <c r="E1688">
        <v>5</v>
      </c>
      <c r="F1688" t="s">
        <v>260</v>
      </c>
      <c r="G1688" t="s">
        <v>125</v>
      </c>
      <c r="H1688" t="s">
        <v>323</v>
      </c>
      <c r="I1688" t="s">
        <v>212</v>
      </c>
      <c r="J1688" t="s">
        <v>213</v>
      </c>
      <c r="K1688" t="s">
        <v>149</v>
      </c>
      <c r="M1688" t="s">
        <v>1625</v>
      </c>
      <c r="N1688" t="s">
        <v>215</v>
      </c>
      <c r="O1688" s="57">
        <v>46315.663530092592</v>
      </c>
      <c r="P1688" s="57">
        <v>46316.414444444446</v>
      </c>
      <c r="Q1688">
        <v>69413990</v>
      </c>
      <c r="S1688">
        <v>152441211856</v>
      </c>
      <c r="T1688" t="s">
        <v>10646</v>
      </c>
      <c r="U1688" t="s">
        <v>10647</v>
      </c>
      <c r="Z1688">
        <v>112.2167623</v>
      </c>
      <c r="AA1688">
        <v>-7.1689976</v>
      </c>
      <c r="AB1688" t="s">
        <v>10648</v>
      </c>
      <c r="AC1688" t="s">
        <v>229</v>
      </c>
      <c r="AO1688" t="s">
        <v>10167</v>
      </c>
      <c r="AR1688" t="s">
        <v>1630</v>
      </c>
      <c r="AS1688" t="s">
        <v>219</v>
      </c>
      <c r="AT1688" t="s">
        <v>230</v>
      </c>
      <c r="AV1688" t="s">
        <v>4115</v>
      </c>
      <c r="AW1688" t="s">
        <v>540</v>
      </c>
      <c r="AX1688" t="s">
        <v>222</v>
      </c>
      <c r="AZ1688" t="s">
        <v>4115</v>
      </c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str">
        <f>VLOOKUP(H1688,Sheet2!$A$1:$B$270,2,FALSE)</f>
        <v>GRESIK</v>
      </c>
    </row>
    <row r="1689" spans="1:61">
      <c r="A1689">
        <v>1688</v>
      </c>
      <c r="B1689">
        <v>1002644484</v>
      </c>
      <c r="C1689">
        <v>3</v>
      </c>
      <c r="D1689" t="s">
        <v>55</v>
      </c>
      <c r="E1689">
        <v>5</v>
      </c>
      <c r="F1689" t="s">
        <v>260</v>
      </c>
      <c r="G1689" t="s">
        <v>125</v>
      </c>
      <c r="H1689" t="s">
        <v>323</v>
      </c>
      <c r="I1689" t="s">
        <v>212</v>
      </c>
      <c r="J1689" t="s">
        <v>213</v>
      </c>
      <c r="K1689" t="s">
        <v>149</v>
      </c>
      <c r="M1689" t="s">
        <v>1625</v>
      </c>
      <c r="N1689" t="s">
        <v>215</v>
      </c>
      <c r="O1689" s="57">
        <v>46315.354189814818</v>
      </c>
      <c r="P1689" s="57">
        <v>46316.417511574073</v>
      </c>
      <c r="Q1689">
        <v>69413382</v>
      </c>
      <c r="S1689">
        <v>152441211850</v>
      </c>
      <c r="T1689" t="s">
        <v>10649</v>
      </c>
      <c r="U1689" t="s">
        <v>10647</v>
      </c>
      <c r="Z1689">
        <v>112.41558809999999</v>
      </c>
      <c r="AA1689">
        <v>-7.1204410999999999</v>
      </c>
      <c r="AB1689" t="s">
        <v>10650</v>
      </c>
      <c r="AC1689" t="s">
        <v>229</v>
      </c>
      <c r="AO1689" t="s">
        <v>10155</v>
      </c>
      <c r="AR1689" t="s">
        <v>1630</v>
      </c>
      <c r="AS1689" t="s">
        <v>219</v>
      </c>
      <c r="AT1689" t="s">
        <v>230</v>
      </c>
      <c r="AV1689" t="s">
        <v>4115</v>
      </c>
      <c r="AW1689" t="s">
        <v>540</v>
      </c>
      <c r="AX1689" t="s">
        <v>222</v>
      </c>
      <c r="AZ1689" t="s">
        <v>4115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str">
        <f>VLOOKUP(H1689,Sheet2!$A$1:$B$270,2,FALSE)</f>
        <v>GRESIK</v>
      </c>
    </row>
    <row r="1690" spans="1:61">
      <c r="A1690">
        <v>1689</v>
      </c>
      <c r="B1690">
        <v>1002617657</v>
      </c>
      <c r="C1690">
        <v>3</v>
      </c>
      <c r="D1690" t="s">
        <v>55</v>
      </c>
      <c r="E1690">
        <v>5</v>
      </c>
      <c r="F1690" t="s">
        <v>260</v>
      </c>
      <c r="G1690" t="s">
        <v>125</v>
      </c>
      <c r="H1690" t="s">
        <v>405</v>
      </c>
      <c r="I1690" t="s">
        <v>212</v>
      </c>
      <c r="J1690" t="s">
        <v>213</v>
      </c>
      <c r="K1690" t="s">
        <v>149</v>
      </c>
      <c r="L1690" t="s">
        <v>214</v>
      </c>
      <c r="M1690" t="s">
        <v>836</v>
      </c>
      <c r="N1690" t="s">
        <v>215</v>
      </c>
      <c r="O1690" s="57">
        <v>46296.491365740738</v>
      </c>
      <c r="P1690" s="57">
        <v>46314.611273148148</v>
      </c>
      <c r="Q1690">
        <v>69402283</v>
      </c>
      <c r="S1690">
        <v>152448204121</v>
      </c>
      <c r="T1690" t="s">
        <v>1292</v>
      </c>
      <c r="U1690" t="s">
        <v>1293</v>
      </c>
      <c r="V1690" t="s">
        <v>1294</v>
      </c>
      <c r="Z1690">
        <v>112.357741</v>
      </c>
      <c r="AA1690">
        <v>-6.8665966999999997</v>
      </c>
      <c r="AB1690" t="s">
        <v>1295</v>
      </c>
      <c r="AC1690" t="s">
        <v>235</v>
      </c>
      <c r="AL1690" t="s">
        <v>217</v>
      </c>
      <c r="AM1690" t="s">
        <v>1296</v>
      </c>
      <c r="AN1690" t="s">
        <v>6</v>
      </c>
      <c r="AO1690" s="57">
        <v>46032.517557870371</v>
      </c>
      <c r="AP1690" s="57">
        <v>46297.416666666664</v>
      </c>
      <c r="AQ1690" t="s">
        <v>838</v>
      </c>
      <c r="AR1690" t="s">
        <v>14</v>
      </c>
      <c r="AS1690" t="s">
        <v>219</v>
      </c>
      <c r="AT1690" t="s">
        <v>230</v>
      </c>
      <c r="AV1690" t="s">
        <v>837</v>
      </c>
      <c r="AW1690" t="s">
        <v>886</v>
      </c>
      <c r="AX1690" t="s">
        <v>222</v>
      </c>
      <c r="BA1690" s="57">
        <v>46297.416666666664</v>
      </c>
      <c r="BB1690" t="s">
        <v>1296</v>
      </c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str">
        <f>VLOOKUP(H1690,Sheet2!$A$1:$B$270,2,FALSE)</f>
        <v>GRESIK</v>
      </c>
    </row>
    <row r="1691" spans="1:61">
      <c r="A1691">
        <v>1690</v>
      </c>
      <c r="B1691">
        <v>1002621212</v>
      </c>
      <c r="C1691">
        <v>3</v>
      </c>
      <c r="D1691" t="s">
        <v>55</v>
      </c>
      <c r="E1691">
        <v>5</v>
      </c>
      <c r="F1691" t="s">
        <v>260</v>
      </c>
      <c r="G1691" t="s">
        <v>125</v>
      </c>
      <c r="H1691" t="s">
        <v>405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46298.817824074074</v>
      </c>
      <c r="P1691" s="57">
        <v>46300.619398148148</v>
      </c>
      <c r="Q1691">
        <v>69403778</v>
      </c>
      <c r="S1691">
        <v>152448204125</v>
      </c>
      <c r="T1691" t="s">
        <v>2296</v>
      </c>
      <c r="U1691" t="s">
        <v>1293</v>
      </c>
      <c r="V1691" t="s">
        <v>2297</v>
      </c>
      <c r="Z1691">
        <v>112.35696</v>
      </c>
      <c r="AA1691">
        <v>-6.8674280000000003</v>
      </c>
      <c r="AB1691" t="s">
        <v>2298</v>
      </c>
      <c r="AC1691" t="s">
        <v>235</v>
      </c>
      <c r="AL1691" t="s">
        <v>217</v>
      </c>
      <c r="AM1691" t="s">
        <v>2299</v>
      </c>
      <c r="AN1691" t="s">
        <v>6</v>
      </c>
      <c r="AO1691" s="57">
        <v>46091.819525462961</v>
      </c>
      <c r="AP1691" s="57">
        <v>46300.416666666664</v>
      </c>
      <c r="AR1691" t="s">
        <v>218</v>
      </c>
      <c r="AS1691" t="s">
        <v>219</v>
      </c>
      <c r="AT1691" t="s">
        <v>230</v>
      </c>
      <c r="AU1691">
        <v>20261005</v>
      </c>
      <c r="AV1691" t="s">
        <v>221</v>
      </c>
      <c r="AW1691" t="s">
        <v>875</v>
      </c>
      <c r="AX1691" t="s">
        <v>222</v>
      </c>
      <c r="BA1691" s="57">
        <v>46300.416666666664</v>
      </c>
      <c r="BB1691" t="s">
        <v>2299</v>
      </c>
      <c r="BC1691">
        <v>2026</v>
      </c>
      <c r="BD1691">
        <v>10</v>
      </c>
      <c r="BE1691">
        <v>5</v>
      </c>
      <c r="BF1691" s="6">
        <f t="shared" si="78"/>
        <v>46300</v>
      </c>
      <c r="BG1691">
        <f t="shared" si="79"/>
        <v>-0.41666666666424135</v>
      </c>
      <c r="BH1691" t="str">
        <f t="shared" si="80"/>
        <v>COMPLY</v>
      </c>
      <c r="BI1691" t="str">
        <f>VLOOKUP(H1691,Sheet2!$A$1:$B$270,2,FALSE)</f>
        <v>GRESIK</v>
      </c>
    </row>
    <row r="1692" spans="1:61">
      <c r="A1692">
        <v>1691</v>
      </c>
      <c r="B1692">
        <v>1002621184</v>
      </c>
      <c r="C1692">
        <v>3</v>
      </c>
      <c r="D1692" t="s">
        <v>55</v>
      </c>
      <c r="E1692">
        <v>5</v>
      </c>
      <c r="F1692" t="s">
        <v>260</v>
      </c>
      <c r="G1692" t="s">
        <v>125</v>
      </c>
      <c r="H1692" t="s">
        <v>405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46298.757337962961</v>
      </c>
      <c r="P1692" s="57">
        <v>46299.864108796297</v>
      </c>
      <c r="Q1692">
        <v>69403752</v>
      </c>
      <c r="S1692">
        <v>152448204124</v>
      </c>
      <c r="T1692" t="s">
        <v>2292</v>
      </c>
      <c r="U1692" t="s">
        <v>2293</v>
      </c>
      <c r="V1692" t="s">
        <v>2294</v>
      </c>
      <c r="Z1692">
        <v>112.352554</v>
      </c>
      <c r="AA1692">
        <v>-6.8694839999999999</v>
      </c>
      <c r="AB1692" t="s">
        <v>2295</v>
      </c>
      <c r="AC1692" t="s">
        <v>235</v>
      </c>
      <c r="AL1692" t="s">
        <v>217</v>
      </c>
      <c r="AM1692" t="s">
        <v>1425</v>
      </c>
      <c r="AN1692" t="s">
        <v>6</v>
      </c>
      <c r="AO1692" s="57">
        <v>46091.778020833335</v>
      </c>
      <c r="AP1692" s="57">
        <v>46299.625</v>
      </c>
      <c r="AR1692" t="s">
        <v>218</v>
      </c>
      <c r="AS1692" t="s">
        <v>219</v>
      </c>
      <c r="AT1692" t="s">
        <v>230</v>
      </c>
      <c r="AU1692">
        <v>20261004</v>
      </c>
      <c r="AV1692" t="s">
        <v>221</v>
      </c>
      <c r="AW1692" t="s">
        <v>877</v>
      </c>
      <c r="AX1692" t="s">
        <v>222</v>
      </c>
      <c r="BA1692" s="57">
        <v>46299.625</v>
      </c>
      <c r="BB1692" t="s">
        <v>1425</v>
      </c>
      <c r="BC1692">
        <v>2026</v>
      </c>
      <c r="BD1692">
        <v>10</v>
      </c>
      <c r="BE1692">
        <v>4</v>
      </c>
      <c r="BF1692" s="6">
        <f t="shared" si="78"/>
        <v>46299</v>
      </c>
      <c r="BG1692">
        <f t="shared" si="79"/>
        <v>-0.625</v>
      </c>
      <c r="BH1692" t="str">
        <f t="shared" si="80"/>
        <v>COMPLY</v>
      </c>
      <c r="BI1692" t="str">
        <f>VLOOKUP(H1692,Sheet2!$A$1:$B$270,2,FALSE)</f>
        <v>GRESIK</v>
      </c>
    </row>
    <row r="1693" spans="1:61">
      <c r="A1693">
        <v>1692</v>
      </c>
      <c r="B1693">
        <v>1002630918</v>
      </c>
      <c r="C1693">
        <v>3</v>
      </c>
      <c r="D1693" t="s">
        <v>55</v>
      </c>
      <c r="E1693">
        <v>5</v>
      </c>
      <c r="F1693" t="s">
        <v>260</v>
      </c>
      <c r="G1693" t="s">
        <v>125</v>
      </c>
      <c r="H1693" t="s">
        <v>405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46305.56013888889</v>
      </c>
      <c r="P1693" s="57">
        <v>46306.538912037038</v>
      </c>
      <c r="Q1693">
        <v>69407906</v>
      </c>
      <c r="S1693">
        <v>152448204268</v>
      </c>
      <c r="T1693" t="s">
        <v>5606</v>
      </c>
      <c r="U1693" t="s">
        <v>5607</v>
      </c>
      <c r="V1693" t="s">
        <v>5608</v>
      </c>
      <c r="Z1693">
        <v>112.3455745</v>
      </c>
      <c r="AA1693">
        <v>-6.8701717000000002</v>
      </c>
      <c r="AB1693" t="s">
        <v>5609</v>
      </c>
      <c r="AC1693" t="s">
        <v>235</v>
      </c>
      <c r="AL1693" t="s">
        <v>217</v>
      </c>
      <c r="AM1693" t="s">
        <v>5610</v>
      </c>
      <c r="AN1693" t="s">
        <v>6</v>
      </c>
      <c r="AO1693" s="57">
        <v>46305.570069444446</v>
      </c>
      <c r="AP1693" s="57">
        <v>46306.416666666664</v>
      </c>
      <c r="AR1693" t="s">
        <v>218</v>
      </c>
      <c r="AS1693" t="s">
        <v>219</v>
      </c>
      <c r="AT1693" t="s">
        <v>230</v>
      </c>
      <c r="AU1693">
        <v>20261011</v>
      </c>
      <c r="AV1693" t="s">
        <v>221</v>
      </c>
      <c r="AW1693" t="s">
        <v>880</v>
      </c>
      <c r="AX1693" t="s">
        <v>222</v>
      </c>
      <c r="BA1693" s="57">
        <v>46306.416666666664</v>
      </c>
      <c r="BB1693" t="s">
        <v>5610</v>
      </c>
      <c r="BC1693">
        <v>2026</v>
      </c>
      <c r="BD1693">
        <v>10</v>
      </c>
      <c r="BE1693">
        <v>11</v>
      </c>
      <c r="BF1693" s="6">
        <f t="shared" si="78"/>
        <v>46306</v>
      </c>
      <c r="BG1693">
        <f t="shared" si="79"/>
        <v>-0.41666666666424135</v>
      </c>
      <c r="BH1693" t="str">
        <f t="shared" si="80"/>
        <v>COMPLY</v>
      </c>
      <c r="BI1693" t="str">
        <f>VLOOKUP(H1693,Sheet2!$A$1:$B$270,2,FALSE)</f>
        <v>GRESIK</v>
      </c>
    </row>
    <row r="1694" spans="1:61">
      <c r="A1694">
        <v>1693</v>
      </c>
      <c r="B1694">
        <v>1002639351</v>
      </c>
      <c r="C1694">
        <v>3</v>
      </c>
      <c r="D1694" t="s">
        <v>55</v>
      </c>
      <c r="E1694">
        <v>5</v>
      </c>
      <c r="F1694" t="s">
        <v>260</v>
      </c>
      <c r="G1694" t="s">
        <v>125</v>
      </c>
      <c r="H1694" t="s">
        <v>405</v>
      </c>
      <c r="I1694" t="s">
        <v>212</v>
      </c>
      <c r="J1694" t="s">
        <v>213</v>
      </c>
      <c r="K1694" t="s">
        <v>149</v>
      </c>
      <c r="M1694" t="s">
        <v>76</v>
      </c>
      <c r="N1694" t="s">
        <v>215</v>
      </c>
      <c r="O1694" s="57">
        <v>46311.356481481482</v>
      </c>
      <c r="P1694" s="57">
        <v>46312.849780092591</v>
      </c>
      <c r="Q1694">
        <v>69411115</v>
      </c>
      <c r="S1694">
        <v>152448204414</v>
      </c>
      <c r="T1694" t="s">
        <v>9141</v>
      </c>
      <c r="U1694" t="s">
        <v>9142</v>
      </c>
      <c r="V1694" t="s">
        <v>9143</v>
      </c>
      <c r="Z1694">
        <v>112.3481359</v>
      </c>
      <c r="AA1694">
        <v>-6.8699522999999996</v>
      </c>
      <c r="AB1694" t="s">
        <v>9144</v>
      </c>
      <c r="AC1694" t="s">
        <v>229</v>
      </c>
      <c r="AL1694" t="s">
        <v>217</v>
      </c>
      <c r="AM1694" t="s">
        <v>9145</v>
      </c>
      <c r="AN1694" t="s">
        <v>6</v>
      </c>
      <c r="AO1694" t="s">
        <v>8135</v>
      </c>
      <c r="AP1694" s="57">
        <v>46312.625</v>
      </c>
      <c r="AR1694" t="s">
        <v>218</v>
      </c>
      <c r="AS1694" t="s">
        <v>219</v>
      </c>
      <c r="AT1694" t="s">
        <v>230</v>
      </c>
      <c r="AU1694">
        <v>20261017</v>
      </c>
      <c r="AV1694" t="s">
        <v>221</v>
      </c>
      <c r="AW1694" t="s">
        <v>540</v>
      </c>
      <c r="AX1694" t="s">
        <v>222</v>
      </c>
      <c r="BA1694" s="57">
        <v>46312.625</v>
      </c>
      <c r="BB1694" t="s">
        <v>9145</v>
      </c>
      <c r="BC1694">
        <v>2026</v>
      </c>
      <c r="BD1694">
        <v>10</v>
      </c>
      <c r="BE1694">
        <v>17</v>
      </c>
      <c r="BF1694" s="6">
        <f t="shared" si="78"/>
        <v>46312</v>
      </c>
      <c r="BG1694">
        <f t="shared" si="79"/>
        <v>-0.625</v>
      </c>
      <c r="BH1694" t="str">
        <f t="shared" si="80"/>
        <v>COMPLY</v>
      </c>
      <c r="BI1694" t="str">
        <f>VLOOKUP(H1694,Sheet2!$A$1:$B$270,2,FALSE)</f>
        <v>GRESIK</v>
      </c>
    </row>
    <row r="1695" spans="1:61">
      <c r="A1695">
        <v>1694</v>
      </c>
      <c r="B1695">
        <v>1002641979</v>
      </c>
      <c r="C1695">
        <v>3</v>
      </c>
      <c r="D1695" t="s">
        <v>55</v>
      </c>
      <c r="E1695">
        <v>5</v>
      </c>
      <c r="F1695" t="s">
        <v>260</v>
      </c>
      <c r="G1695" t="s">
        <v>125</v>
      </c>
      <c r="H1695" t="s">
        <v>405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46313.647673611114</v>
      </c>
      <c r="P1695" s="57">
        <v>46315.497708333336</v>
      </c>
      <c r="Q1695">
        <v>69412417</v>
      </c>
      <c r="S1695">
        <v>152448204563</v>
      </c>
      <c r="T1695" t="s">
        <v>9146</v>
      </c>
      <c r="U1695" t="s">
        <v>9147</v>
      </c>
      <c r="V1695" t="s">
        <v>9148</v>
      </c>
      <c r="Z1695">
        <v>112.245858</v>
      </c>
      <c r="AA1695">
        <v>-6.8818979999999996</v>
      </c>
      <c r="AB1695" t="s">
        <v>9149</v>
      </c>
      <c r="AC1695" t="s">
        <v>235</v>
      </c>
      <c r="AL1695" t="s">
        <v>217</v>
      </c>
      <c r="AM1695" t="s">
        <v>9150</v>
      </c>
      <c r="AN1695" t="s">
        <v>6</v>
      </c>
      <c r="AO1695" t="s">
        <v>9025</v>
      </c>
      <c r="AP1695" s="57">
        <v>46314.625</v>
      </c>
      <c r="AQ1695" t="s">
        <v>841</v>
      </c>
      <c r="AR1695" t="s">
        <v>218</v>
      </c>
      <c r="AS1695" t="s">
        <v>219</v>
      </c>
      <c r="AT1695" t="s">
        <v>342</v>
      </c>
      <c r="AU1695">
        <v>20261020</v>
      </c>
      <c r="AV1695" t="s">
        <v>221</v>
      </c>
      <c r="AW1695" t="s">
        <v>5818</v>
      </c>
      <c r="AX1695" t="s">
        <v>222</v>
      </c>
      <c r="BA1695" s="57">
        <v>46314.625</v>
      </c>
      <c r="BB1695" t="s">
        <v>9150</v>
      </c>
      <c r="BC1695">
        <v>2026</v>
      </c>
      <c r="BD1695">
        <v>10</v>
      </c>
      <c r="BE1695">
        <v>20</v>
      </c>
      <c r="BF1695" s="6">
        <f t="shared" si="78"/>
        <v>46315</v>
      </c>
      <c r="BG1695">
        <f t="shared" si="79"/>
        <v>0.375</v>
      </c>
      <c r="BH1695" t="str">
        <f t="shared" si="80"/>
        <v>COMPLY</v>
      </c>
      <c r="BI1695" t="str">
        <f>VLOOKUP(H1695,Sheet2!$A$1:$B$270,2,FALSE)</f>
        <v>GRESIK</v>
      </c>
    </row>
    <row r="1696" spans="1:61">
      <c r="A1696">
        <v>1695</v>
      </c>
      <c r="B1696">
        <v>1002639409</v>
      </c>
      <c r="C1696">
        <v>3</v>
      </c>
      <c r="D1696" t="s">
        <v>55</v>
      </c>
      <c r="E1696">
        <v>5</v>
      </c>
      <c r="F1696" t="s">
        <v>260</v>
      </c>
      <c r="G1696" t="s">
        <v>125</v>
      </c>
      <c r="H1696" t="s">
        <v>405</v>
      </c>
      <c r="I1696" t="s">
        <v>212</v>
      </c>
      <c r="J1696" t="s">
        <v>213</v>
      </c>
      <c r="K1696" t="s">
        <v>149</v>
      </c>
      <c r="M1696" t="s">
        <v>1625</v>
      </c>
      <c r="N1696" t="s">
        <v>215</v>
      </c>
      <c r="O1696" s="57">
        <v>46311.374490740738</v>
      </c>
      <c r="P1696" s="57">
        <v>46316.4221875</v>
      </c>
      <c r="Q1696">
        <v>69411124</v>
      </c>
      <c r="S1696">
        <v>152448204416</v>
      </c>
      <c r="T1696" t="s">
        <v>9151</v>
      </c>
      <c r="U1696" t="s">
        <v>9152</v>
      </c>
      <c r="Z1696">
        <v>112.246292</v>
      </c>
      <c r="AA1696">
        <v>-6.8823419000000001</v>
      </c>
      <c r="AB1696" t="s">
        <v>9153</v>
      </c>
      <c r="AC1696" t="s">
        <v>229</v>
      </c>
      <c r="AO1696" t="s">
        <v>8332</v>
      </c>
      <c r="AR1696" t="s">
        <v>1630</v>
      </c>
      <c r="AS1696" t="s">
        <v>219</v>
      </c>
      <c r="AT1696" t="s">
        <v>342</v>
      </c>
      <c r="AV1696" t="s">
        <v>4115</v>
      </c>
      <c r="AW1696" t="s">
        <v>540</v>
      </c>
      <c r="AX1696" t="s">
        <v>222</v>
      </c>
      <c r="AZ1696" t="s">
        <v>4115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str">
        <f>VLOOKUP(H1696,Sheet2!$A$1:$B$270,2,FALSE)</f>
        <v>GRESIK</v>
      </c>
    </row>
    <row r="1697" spans="1:61">
      <c r="A1697">
        <v>1696</v>
      </c>
      <c r="B1697">
        <v>1002637020</v>
      </c>
      <c r="C1697">
        <v>3</v>
      </c>
      <c r="D1697" t="s">
        <v>55</v>
      </c>
      <c r="E1697">
        <v>5</v>
      </c>
      <c r="F1697" t="s">
        <v>260</v>
      </c>
      <c r="G1697" t="s">
        <v>125</v>
      </c>
      <c r="H1697" t="s">
        <v>403</v>
      </c>
      <c r="I1697" t="s">
        <v>212</v>
      </c>
      <c r="J1697" t="s">
        <v>213</v>
      </c>
      <c r="K1697" t="s">
        <v>149</v>
      </c>
      <c r="M1697" t="s">
        <v>1400</v>
      </c>
      <c r="N1697" t="s">
        <v>215</v>
      </c>
      <c r="O1697" s="57">
        <v>46309.618067129632</v>
      </c>
      <c r="P1697" s="57">
        <v>46312.569166666668</v>
      </c>
      <c r="Q1697">
        <v>69410240</v>
      </c>
      <c r="S1697">
        <v>152433910299</v>
      </c>
      <c r="T1697" t="s">
        <v>7237</v>
      </c>
      <c r="U1697" t="s">
        <v>7238</v>
      </c>
      <c r="V1697" t="s">
        <v>7239</v>
      </c>
      <c r="Z1697">
        <v>112.4031458</v>
      </c>
      <c r="AA1697">
        <v>-7.1196114000000001</v>
      </c>
      <c r="AB1697" t="s">
        <v>7240</v>
      </c>
      <c r="AC1697" t="s">
        <v>229</v>
      </c>
      <c r="AL1697" t="s">
        <v>217</v>
      </c>
      <c r="AM1697" t="s">
        <v>7241</v>
      </c>
      <c r="AN1697" t="s">
        <v>6</v>
      </c>
      <c r="AO1697" t="s">
        <v>6856</v>
      </c>
      <c r="AP1697" s="57">
        <v>46310.625</v>
      </c>
      <c r="AR1697" t="s">
        <v>14</v>
      </c>
      <c r="AS1697" t="s">
        <v>125</v>
      </c>
      <c r="AT1697" t="s">
        <v>230</v>
      </c>
      <c r="AV1697" t="s">
        <v>9162</v>
      </c>
      <c r="AW1697" t="s">
        <v>559</v>
      </c>
      <c r="AX1697" t="s">
        <v>222</v>
      </c>
      <c r="BA1697" s="57">
        <v>46310.625</v>
      </c>
      <c r="BB1697" t="s">
        <v>7241</v>
      </c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str">
        <f>VLOOKUP(H1697,Sheet2!$A$1:$B$270,2,FALSE)</f>
        <v>GRESIK</v>
      </c>
    </row>
    <row r="1698" spans="1:61">
      <c r="A1698">
        <v>1697</v>
      </c>
      <c r="B1698">
        <v>1002630636</v>
      </c>
      <c r="C1698">
        <v>3</v>
      </c>
      <c r="D1698" t="s">
        <v>55</v>
      </c>
      <c r="E1698">
        <v>5</v>
      </c>
      <c r="F1698" t="s">
        <v>260</v>
      </c>
      <c r="G1698" t="s">
        <v>125</v>
      </c>
      <c r="H1698" t="s">
        <v>403</v>
      </c>
      <c r="I1698" t="s">
        <v>212</v>
      </c>
      <c r="J1698" t="s">
        <v>213</v>
      </c>
      <c r="K1698" t="s">
        <v>149</v>
      </c>
      <c r="L1698" t="s">
        <v>214</v>
      </c>
      <c r="M1698" t="s">
        <v>836</v>
      </c>
      <c r="N1698" t="s">
        <v>215</v>
      </c>
      <c r="O1698" s="57">
        <v>46305.379571759258</v>
      </c>
      <c r="P1698" s="57">
        <v>46314.611967592595</v>
      </c>
      <c r="Q1698">
        <v>69407719</v>
      </c>
      <c r="S1698">
        <v>152433910280</v>
      </c>
      <c r="T1698" t="s">
        <v>5611</v>
      </c>
      <c r="U1698" t="s">
        <v>3006</v>
      </c>
      <c r="V1698" t="s">
        <v>5612</v>
      </c>
      <c r="Z1698">
        <v>112.475617</v>
      </c>
      <c r="AA1698">
        <v>-7.1278139999999999</v>
      </c>
      <c r="AB1698" t="s">
        <v>5613</v>
      </c>
      <c r="AC1698" t="s">
        <v>235</v>
      </c>
      <c r="AL1698" t="s">
        <v>217</v>
      </c>
      <c r="AM1698" t="s">
        <v>5614</v>
      </c>
      <c r="AN1698" t="s">
        <v>6</v>
      </c>
      <c r="AO1698" s="57">
        <v>46305.402870370373</v>
      </c>
      <c r="AP1698" s="57">
        <v>46306.416666666664</v>
      </c>
      <c r="AQ1698" t="s">
        <v>838</v>
      </c>
      <c r="AR1698" t="s">
        <v>14</v>
      </c>
      <c r="AS1698" t="s">
        <v>125</v>
      </c>
      <c r="AT1698" t="s">
        <v>230</v>
      </c>
      <c r="AV1698" t="s">
        <v>837</v>
      </c>
      <c r="AW1698" t="s">
        <v>877</v>
      </c>
      <c r="AX1698" t="s">
        <v>222</v>
      </c>
      <c r="BA1698" s="57">
        <v>46306.416666666664</v>
      </c>
      <c r="BB1698" t="s">
        <v>5614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str">
        <f>VLOOKUP(H1698,Sheet2!$A$1:$B$270,2,FALSE)</f>
        <v>GRESIK</v>
      </c>
    </row>
    <row r="1699" spans="1:61">
      <c r="A1699">
        <v>1698</v>
      </c>
      <c r="B1699">
        <v>1002620721</v>
      </c>
      <c r="C1699">
        <v>3</v>
      </c>
      <c r="D1699" t="s">
        <v>55</v>
      </c>
      <c r="E1699">
        <v>5</v>
      </c>
      <c r="F1699" t="s">
        <v>260</v>
      </c>
      <c r="G1699" t="s">
        <v>125</v>
      </c>
      <c r="H1699" t="s">
        <v>403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46298.339282407411</v>
      </c>
      <c r="P1699" s="57">
        <v>46298.678252314814</v>
      </c>
      <c r="Q1699">
        <v>69403433</v>
      </c>
      <c r="S1699">
        <v>152433910146</v>
      </c>
      <c r="T1699" t="s">
        <v>2300</v>
      </c>
      <c r="U1699" t="s">
        <v>2301</v>
      </c>
      <c r="V1699" t="s">
        <v>2302</v>
      </c>
      <c r="Z1699">
        <v>112.41707599999999</v>
      </c>
      <c r="AA1699">
        <v>-7.1212439999999999</v>
      </c>
      <c r="AB1699" t="s">
        <v>2303</v>
      </c>
      <c r="AC1699" t="s">
        <v>235</v>
      </c>
      <c r="AL1699" t="s">
        <v>217</v>
      </c>
      <c r="AM1699" t="s">
        <v>2304</v>
      </c>
      <c r="AN1699" t="s">
        <v>6</v>
      </c>
      <c r="AO1699" s="57">
        <v>46091.340624999997</v>
      </c>
      <c r="AP1699" s="57">
        <v>46299.416666666664</v>
      </c>
      <c r="AR1699" t="s">
        <v>218</v>
      </c>
      <c r="AS1699" t="s">
        <v>125</v>
      </c>
      <c r="AT1699" t="s">
        <v>230</v>
      </c>
      <c r="AU1699">
        <v>20261003</v>
      </c>
      <c r="AV1699" t="s">
        <v>221</v>
      </c>
      <c r="AW1699" t="s">
        <v>877</v>
      </c>
      <c r="AX1699" t="s">
        <v>222</v>
      </c>
      <c r="BA1699" s="57">
        <v>46299.416666666664</v>
      </c>
      <c r="BB1699" t="s">
        <v>2304</v>
      </c>
      <c r="BC1699">
        <v>2026</v>
      </c>
      <c r="BD1699">
        <v>10</v>
      </c>
      <c r="BE1699">
        <v>3</v>
      </c>
      <c r="BF1699" s="6">
        <f t="shared" si="78"/>
        <v>46298</v>
      </c>
      <c r="BG1699">
        <f t="shared" si="79"/>
        <v>-1.4166666666642413</v>
      </c>
      <c r="BH1699" t="str">
        <f t="shared" si="80"/>
        <v>COMPLY</v>
      </c>
      <c r="BI1699" t="str">
        <f>VLOOKUP(H1699,Sheet2!$A$1:$B$270,2,FALSE)</f>
        <v>GRESIK</v>
      </c>
    </row>
    <row r="1700" spans="1:61">
      <c r="A1700">
        <v>1699</v>
      </c>
      <c r="B1700">
        <v>1002621048</v>
      </c>
      <c r="C1700">
        <v>3</v>
      </c>
      <c r="D1700" t="s">
        <v>55</v>
      </c>
      <c r="E1700">
        <v>5</v>
      </c>
      <c r="F1700" t="s">
        <v>260</v>
      </c>
      <c r="G1700" t="s">
        <v>125</v>
      </c>
      <c r="H1700" t="s">
        <v>403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46298.605254629627</v>
      </c>
      <c r="P1700" s="57">
        <v>46299.655821759261</v>
      </c>
      <c r="Q1700">
        <v>69403665</v>
      </c>
      <c r="S1700">
        <v>152433910259</v>
      </c>
      <c r="T1700" t="s">
        <v>2305</v>
      </c>
      <c r="U1700" t="s">
        <v>2306</v>
      </c>
      <c r="V1700" t="s">
        <v>2307</v>
      </c>
      <c r="Z1700">
        <v>112.4429966</v>
      </c>
      <c r="AA1700">
        <v>-7.1163000999999904</v>
      </c>
      <c r="AB1700" t="s">
        <v>2308</v>
      </c>
      <c r="AC1700" t="s">
        <v>216</v>
      </c>
      <c r="AL1700" t="s">
        <v>217</v>
      </c>
      <c r="AM1700" t="s">
        <v>2309</v>
      </c>
      <c r="AN1700" t="s">
        <v>6</v>
      </c>
      <c r="AO1700" s="57">
        <v>46091.610972222225</v>
      </c>
      <c r="AP1700" s="57">
        <v>46299.458333333336</v>
      </c>
      <c r="AR1700" t="s">
        <v>218</v>
      </c>
      <c r="AS1700" t="s">
        <v>125</v>
      </c>
      <c r="AT1700" t="s">
        <v>230</v>
      </c>
      <c r="AU1700">
        <v>20261004</v>
      </c>
      <c r="AV1700" t="s">
        <v>221</v>
      </c>
      <c r="AW1700" t="s">
        <v>875</v>
      </c>
      <c r="AX1700" t="s">
        <v>222</v>
      </c>
      <c r="BA1700" s="57">
        <v>46299.458333333336</v>
      </c>
      <c r="BB1700" t="s">
        <v>2309</v>
      </c>
      <c r="BC1700">
        <v>2026</v>
      </c>
      <c r="BD1700">
        <v>10</v>
      </c>
      <c r="BE1700">
        <v>4</v>
      </c>
      <c r="BF1700" s="6">
        <f t="shared" si="78"/>
        <v>46299</v>
      </c>
      <c r="BG1700">
        <f t="shared" si="79"/>
        <v>-0.45833333333575865</v>
      </c>
      <c r="BH1700" t="str">
        <f t="shared" si="80"/>
        <v>COMPLY</v>
      </c>
      <c r="BI1700" t="str">
        <f>VLOOKUP(H1700,Sheet2!$A$1:$B$270,2,FALSE)</f>
        <v>GRESIK</v>
      </c>
    </row>
    <row r="1701" spans="1:61">
      <c r="A1701">
        <v>1700</v>
      </c>
      <c r="B1701">
        <v>1002620908</v>
      </c>
      <c r="C1701">
        <v>3</v>
      </c>
      <c r="D1701" t="s">
        <v>55</v>
      </c>
      <c r="E1701">
        <v>5</v>
      </c>
      <c r="F1701" t="s">
        <v>260</v>
      </c>
      <c r="G1701" t="s">
        <v>125</v>
      </c>
      <c r="H1701" t="s">
        <v>403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46298.499768518515</v>
      </c>
      <c r="P1701" s="57">
        <v>46299.654629629629</v>
      </c>
      <c r="Q1701">
        <v>69403557</v>
      </c>
      <c r="S1701">
        <v>152433910148</v>
      </c>
      <c r="T1701" t="s">
        <v>2310</v>
      </c>
      <c r="U1701" t="s">
        <v>2311</v>
      </c>
      <c r="V1701" t="s">
        <v>2312</v>
      </c>
      <c r="Z1701">
        <v>112.459167055785</v>
      </c>
      <c r="AA1701">
        <v>-7.0725699891390503</v>
      </c>
      <c r="AB1701" t="s">
        <v>2313</v>
      </c>
      <c r="AC1701" t="s">
        <v>216</v>
      </c>
      <c r="AL1701" t="s">
        <v>217</v>
      </c>
      <c r="AM1701" t="s">
        <v>2304</v>
      </c>
      <c r="AN1701" t="s">
        <v>6</v>
      </c>
      <c r="AO1701" s="57">
        <v>46091.517858796295</v>
      </c>
      <c r="AP1701" s="57">
        <v>46299.416666666664</v>
      </c>
      <c r="AR1701" t="s">
        <v>218</v>
      </c>
      <c r="AS1701" t="s">
        <v>125</v>
      </c>
      <c r="AT1701" t="s">
        <v>230</v>
      </c>
      <c r="AU1701">
        <v>20261004</v>
      </c>
      <c r="AV1701" t="s">
        <v>221</v>
      </c>
      <c r="AW1701" t="s">
        <v>876</v>
      </c>
      <c r="AX1701" t="s">
        <v>222</v>
      </c>
      <c r="BA1701" s="57">
        <v>46299.416666666664</v>
      </c>
      <c r="BB1701" t="s">
        <v>2304</v>
      </c>
      <c r="BC1701">
        <v>2026</v>
      </c>
      <c r="BD1701">
        <v>10</v>
      </c>
      <c r="BE1701">
        <v>4</v>
      </c>
      <c r="BF1701" s="6">
        <f t="shared" si="78"/>
        <v>46299</v>
      </c>
      <c r="BG1701">
        <f t="shared" si="79"/>
        <v>-0.41666666666424135</v>
      </c>
      <c r="BH1701" t="str">
        <f t="shared" si="80"/>
        <v>COMPLY</v>
      </c>
      <c r="BI1701" t="str">
        <f>VLOOKUP(H1701,Sheet2!$A$1:$B$270,2,FALSE)</f>
        <v>GRESIK</v>
      </c>
    </row>
    <row r="1702" spans="1:61">
      <c r="A1702">
        <v>1701</v>
      </c>
      <c r="B1702">
        <v>1002625133</v>
      </c>
      <c r="C1702">
        <v>3</v>
      </c>
      <c r="D1702" t="s">
        <v>55</v>
      </c>
      <c r="E1702">
        <v>5</v>
      </c>
      <c r="F1702" t="s">
        <v>260</v>
      </c>
      <c r="G1702" t="s">
        <v>125</v>
      </c>
      <c r="H1702" t="s">
        <v>403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46301.741423611114</v>
      </c>
      <c r="P1702" s="57">
        <v>46302.649965277778</v>
      </c>
      <c r="Q1702">
        <v>69405386</v>
      </c>
      <c r="S1702">
        <v>152433910269</v>
      </c>
      <c r="T1702" t="s">
        <v>3597</v>
      </c>
      <c r="U1702" t="s">
        <v>3598</v>
      </c>
      <c r="V1702" t="s">
        <v>3599</v>
      </c>
      <c r="Z1702">
        <v>112.3743056</v>
      </c>
      <c r="AA1702">
        <v>-7.2401111</v>
      </c>
      <c r="AB1702" t="s">
        <v>3600</v>
      </c>
      <c r="AC1702" t="s">
        <v>235</v>
      </c>
      <c r="AL1702" t="s">
        <v>217</v>
      </c>
      <c r="AM1702" t="s">
        <v>3601</v>
      </c>
      <c r="AN1702" t="s">
        <v>6</v>
      </c>
      <c r="AO1702" s="57">
        <v>46183.746932870374</v>
      </c>
      <c r="AP1702" s="57">
        <v>46302.625</v>
      </c>
      <c r="AR1702" t="s">
        <v>218</v>
      </c>
      <c r="AS1702" t="s">
        <v>125</v>
      </c>
      <c r="AT1702" t="s">
        <v>230</v>
      </c>
      <c r="AU1702">
        <v>20261007</v>
      </c>
      <c r="AV1702" t="s">
        <v>221</v>
      </c>
      <c r="AW1702" t="s">
        <v>879</v>
      </c>
      <c r="AX1702" t="s">
        <v>222</v>
      </c>
      <c r="BA1702" s="57">
        <v>46302.625</v>
      </c>
      <c r="BB1702" t="s">
        <v>3601</v>
      </c>
      <c r="BC1702">
        <v>2026</v>
      </c>
      <c r="BD1702">
        <v>10</v>
      </c>
      <c r="BE1702">
        <v>7</v>
      </c>
      <c r="BF1702" s="6">
        <f t="shared" si="78"/>
        <v>46302</v>
      </c>
      <c r="BG1702">
        <f t="shared" si="79"/>
        <v>-0.625</v>
      </c>
      <c r="BH1702" t="str">
        <f t="shared" si="80"/>
        <v>COMPLY</v>
      </c>
      <c r="BI1702" t="str">
        <f>VLOOKUP(H1702,Sheet2!$A$1:$B$270,2,FALSE)</f>
        <v>GRESIK</v>
      </c>
    </row>
    <row r="1703" spans="1:61">
      <c r="A1703">
        <v>1702</v>
      </c>
      <c r="B1703">
        <v>1002634723</v>
      </c>
      <c r="C1703">
        <v>3</v>
      </c>
      <c r="D1703" t="s">
        <v>55</v>
      </c>
      <c r="E1703">
        <v>5</v>
      </c>
      <c r="F1703" t="s">
        <v>260</v>
      </c>
      <c r="G1703" t="s">
        <v>125</v>
      </c>
      <c r="H1703" t="s">
        <v>403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46308.476145833331</v>
      </c>
      <c r="P1703" s="57">
        <v>46309.829282407409</v>
      </c>
      <c r="Q1703">
        <v>69409265</v>
      </c>
      <c r="S1703">
        <v>152433910291</v>
      </c>
      <c r="T1703" t="s">
        <v>6430</v>
      </c>
      <c r="U1703" t="s">
        <v>6431</v>
      </c>
      <c r="V1703" t="s">
        <v>6432</v>
      </c>
      <c r="Z1703">
        <v>112.402838</v>
      </c>
      <c r="AA1703">
        <v>-7.119694</v>
      </c>
      <c r="AB1703" t="s">
        <v>6433</v>
      </c>
      <c r="AC1703" t="s">
        <v>235</v>
      </c>
      <c r="AL1703" t="s">
        <v>217</v>
      </c>
      <c r="AM1703" t="s">
        <v>6434</v>
      </c>
      <c r="AN1703" t="s">
        <v>6</v>
      </c>
      <c r="AO1703" t="s">
        <v>5759</v>
      </c>
      <c r="AP1703" s="57">
        <v>46309.416666666664</v>
      </c>
      <c r="AR1703" t="s">
        <v>218</v>
      </c>
      <c r="AS1703" t="s">
        <v>125</v>
      </c>
      <c r="AT1703" t="s">
        <v>230</v>
      </c>
      <c r="AU1703">
        <v>20261014</v>
      </c>
      <c r="AV1703" t="s">
        <v>221</v>
      </c>
      <c r="AW1703" t="s">
        <v>882</v>
      </c>
      <c r="AX1703" t="s">
        <v>222</v>
      </c>
      <c r="BA1703" s="57">
        <v>46309.416666666664</v>
      </c>
      <c r="BB1703" t="s">
        <v>6434</v>
      </c>
      <c r="BC1703">
        <v>2026</v>
      </c>
      <c r="BD1703">
        <v>10</v>
      </c>
      <c r="BE1703">
        <v>14</v>
      </c>
      <c r="BF1703" s="6">
        <f t="shared" si="78"/>
        <v>46309</v>
      </c>
      <c r="BG1703">
        <f t="shared" si="79"/>
        <v>-0.41666666666424135</v>
      </c>
      <c r="BH1703" t="str">
        <f t="shared" si="80"/>
        <v>COMPLY</v>
      </c>
      <c r="BI1703" t="str">
        <f>VLOOKUP(H1703,Sheet2!$A$1:$B$270,2,FALSE)</f>
        <v>GRESIK</v>
      </c>
    </row>
    <row r="1704" spans="1:61">
      <c r="A1704">
        <v>1703</v>
      </c>
      <c r="B1704">
        <v>1002637234</v>
      </c>
      <c r="C1704">
        <v>3</v>
      </c>
      <c r="D1704" t="s">
        <v>55</v>
      </c>
      <c r="E1704">
        <v>5</v>
      </c>
      <c r="F1704" t="s">
        <v>260</v>
      </c>
      <c r="G1704" t="s">
        <v>125</v>
      </c>
      <c r="H1704" t="s">
        <v>403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46309.670613425929</v>
      </c>
      <c r="P1704" s="57">
        <v>46310.940844907411</v>
      </c>
      <c r="Q1704">
        <v>69410307</v>
      </c>
      <c r="S1704">
        <v>152433910301</v>
      </c>
      <c r="T1704" t="s">
        <v>7232</v>
      </c>
      <c r="U1704" t="s">
        <v>7233</v>
      </c>
      <c r="V1704" t="s">
        <v>7234</v>
      </c>
      <c r="Z1704">
        <v>112.411014027893</v>
      </c>
      <c r="AA1704">
        <v>-7.1192319763032001</v>
      </c>
      <c r="AB1704" t="s">
        <v>7235</v>
      </c>
      <c r="AC1704" t="s">
        <v>216</v>
      </c>
      <c r="AL1704" t="s">
        <v>217</v>
      </c>
      <c r="AM1704" t="s">
        <v>7236</v>
      </c>
      <c r="AN1704" t="s">
        <v>6</v>
      </c>
      <c r="AO1704" t="s">
        <v>6854</v>
      </c>
      <c r="AP1704" s="57">
        <v>46310.625</v>
      </c>
      <c r="AR1704" t="s">
        <v>218</v>
      </c>
      <c r="AS1704" t="s">
        <v>125</v>
      </c>
      <c r="AT1704" t="s">
        <v>342</v>
      </c>
      <c r="AU1704">
        <v>20261015</v>
      </c>
      <c r="AV1704" t="s">
        <v>221</v>
      </c>
      <c r="AW1704" t="s">
        <v>1901</v>
      </c>
      <c r="AX1704" t="s">
        <v>222</v>
      </c>
      <c r="BA1704" s="57">
        <v>46310.625</v>
      </c>
      <c r="BB1704" t="s">
        <v>7236</v>
      </c>
      <c r="BC1704">
        <v>2026</v>
      </c>
      <c r="BD1704">
        <v>10</v>
      </c>
      <c r="BE1704">
        <v>15</v>
      </c>
      <c r="BF1704" s="6">
        <f t="shared" si="78"/>
        <v>46310</v>
      </c>
      <c r="BG1704">
        <f t="shared" si="79"/>
        <v>-0.625</v>
      </c>
      <c r="BH1704" t="str">
        <f t="shared" si="80"/>
        <v>COMPLY</v>
      </c>
      <c r="BI1704" t="str">
        <f>VLOOKUP(H1704,Sheet2!$A$1:$B$270,2,FALSE)</f>
        <v>GRESIK</v>
      </c>
    </row>
    <row r="1705" spans="1:61">
      <c r="A1705">
        <v>1704</v>
      </c>
      <c r="B1705">
        <v>1002640478</v>
      </c>
      <c r="C1705">
        <v>3</v>
      </c>
      <c r="D1705" t="s">
        <v>55</v>
      </c>
      <c r="E1705">
        <v>5</v>
      </c>
      <c r="F1705" t="s">
        <v>260</v>
      </c>
      <c r="G1705" t="s">
        <v>125</v>
      </c>
      <c r="H1705" t="s">
        <v>403</v>
      </c>
      <c r="I1705" t="s">
        <v>212</v>
      </c>
      <c r="J1705" t="s">
        <v>213</v>
      </c>
      <c r="K1705" t="s">
        <v>149</v>
      </c>
      <c r="L1705" t="s">
        <v>214</v>
      </c>
      <c r="M1705" t="s">
        <v>76</v>
      </c>
      <c r="N1705" t="s">
        <v>215</v>
      </c>
      <c r="O1705" s="57">
        <v>46311.631030092591</v>
      </c>
      <c r="P1705" s="57">
        <v>46312.846990740742</v>
      </c>
      <c r="Q1705">
        <v>69411638</v>
      </c>
      <c r="S1705">
        <v>152433910309</v>
      </c>
      <c r="T1705" t="s">
        <v>9154</v>
      </c>
      <c r="U1705" t="s">
        <v>9155</v>
      </c>
      <c r="V1705" t="s">
        <v>9156</v>
      </c>
      <c r="Z1705">
        <v>112.4083680287</v>
      </c>
      <c r="AA1705">
        <v>-7.1138310342792996</v>
      </c>
      <c r="AB1705" t="s">
        <v>9157</v>
      </c>
      <c r="AC1705" t="s">
        <v>216</v>
      </c>
      <c r="AL1705" t="s">
        <v>217</v>
      </c>
      <c r="AM1705" t="s">
        <v>9158</v>
      </c>
      <c r="AN1705" t="s">
        <v>6</v>
      </c>
      <c r="AO1705" t="s">
        <v>8164</v>
      </c>
      <c r="AP1705" s="57">
        <v>46312.625</v>
      </c>
      <c r="AR1705" t="s">
        <v>218</v>
      </c>
      <c r="AS1705" t="s">
        <v>125</v>
      </c>
      <c r="AT1705" t="s">
        <v>230</v>
      </c>
      <c r="AU1705">
        <v>20261017</v>
      </c>
      <c r="AV1705" t="s">
        <v>221</v>
      </c>
      <c r="AW1705" t="s">
        <v>923</v>
      </c>
      <c r="AX1705" t="s">
        <v>222</v>
      </c>
      <c r="BA1705" s="57">
        <v>46312.625</v>
      </c>
      <c r="BB1705" t="s">
        <v>9158</v>
      </c>
      <c r="BC1705">
        <v>2026</v>
      </c>
      <c r="BD1705">
        <v>10</v>
      </c>
      <c r="BE1705">
        <v>17</v>
      </c>
      <c r="BF1705" s="6">
        <f t="shared" si="78"/>
        <v>46312</v>
      </c>
      <c r="BG1705">
        <f t="shared" si="79"/>
        <v>-0.625</v>
      </c>
      <c r="BH1705" t="str">
        <f t="shared" si="80"/>
        <v>COMPLY</v>
      </c>
      <c r="BI1705" t="str">
        <f>VLOOKUP(H1705,Sheet2!$A$1:$B$270,2,FALSE)</f>
        <v>GRESIK</v>
      </c>
    </row>
    <row r="1706" spans="1:61">
      <c r="A1706">
        <v>1705</v>
      </c>
      <c r="B1706">
        <v>1002641393</v>
      </c>
      <c r="C1706">
        <v>3</v>
      </c>
      <c r="D1706" t="s">
        <v>55</v>
      </c>
      <c r="E1706">
        <v>5</v>
      </c>
      <c r="F1706" t="s">
        <v>260</v>
      </c>
      <c r="G1706" t="s">
        <v>125</v>
      </c>
      <c r="H1706" t="s">
        <v>403</v>
      </c>
      <c r="I1706" t="s">
        <v>212</v>
      </c>
      <c r="J1706" t="s">
        <v>213</v>
      </c>
      <c r="K1706" t="s">
        <v>149</v>
      </c>
      <c r="M1706" t="s">
        <v>76</v>
      </c>
      <c r="N1706" t="s">
        <v>215</v>
      </c>
      <c r="O1706" s="57">
        <v>46312.569166666668</v>
      </c>
      <c r="P1706" s="57">
        <v>46312.693715277775</v>
      </c>
      <c r="Q1706">
        <v>69410240</v>
      </c>
      <c r="S1706">
        <v>152433910311</v>
      </c>
      <c r="T1706" t="s">
        <v>7237</v>
      </c>
      <c r="U1706" t="s">
        <v>9159</v>
      </c>
      <c r="V1706" t="s">
        <v>9160</v>
      </c>
      <c r="Z1706">
        <v>112.401418270486</v>
      </c>
      <c r="AA1706">
        <v>-7.1218498816089904</v>
      </c>
      <c r="AB1706" t="s">
        <v>7240</v>
      </c>
      <c r="AC1706" t="s">
        <v>229</v>
      </c>
      <c r="AL1706" t="s">
        <v>217</v>
      </c>
      <c r="AM1706" t="s">
        <v>9161</v>
      </c>
      <c r="AN1706" t="s">
        <v>6</v>
      </c>
      <c r="AO1706" t="s">
        <v>8287</v>
      </c>
      <c r="AR1706" t="s">
        <v>218</v>
      </c>
      <c r="AS1706" t="s">
        <v>125</v>
      </c>
      <c r="AT1706" t="s">
        <v>230</v>
      </c>
      <c r="AU1706">
        <v>20261017</v>
      </c>
      <c r="AV1706" t="s">
        <v>221</v>
      </c>
      <c r="AW1706" t="s">
        <v>2453</v>
      </c>
      <c r="AX1706" t="s">
        <v>222</v>
      </c>
      <c r="BA1706" s="57">
        <v>46312.291666666664</v>
      </c>
      <c r="BB1706" t="s">
        <v>9161</v>
      </c>
      <c r="BC1706">
        <v>2026</v>
      </c>
      <c r="BD1706">
        <v>10</v>
      </c>
      <c r="BE1706">
        <v>17</v>
      </c>
      <c r="BF1706" s="6">
        <f t="shared" si="78"/>
        <v>46312</v>
      </c>
      <c r="BG1706">
        <f t="shared" si="79"/>
        <v>-0.29166666666424135</v>
      </c>
      <c r="BH1706" t="str">
        <f t="shared" si="80"/>
        <v>COMPLY</v>
      </c>
      <c r="BI1706" t="str">
        <f>VLOOKUP(H1706,Sheet2!$A$1:$B$270,2,FALSE)</f>
        <v>GRESIK</v>
      </c>
    </row>
    <row r="1707" spans="1:61">
      <c r="A1707">
        <v>1706</v>
      </c>
      <c r="B1707">
        <v>1002621696</v>
      </c>
      <c r="C1707">
        <v>3</v>
      </c>
      <c r="D1707" t="s">
        <v>55</v>
      </c>
      <c r="E1707">
        <v>5</v>
      </c>
      <c r="F1707" t="s">
        <v>260</v>
      </c>
      <c r="G1707" t="s">
        <v>125</v>
      </c>
      <c r="H1707" t="s">
        <v>403</v>
      </c>
      <c r="I1707" t="s">
        <v>212</v>
      </c>
      <c r="J1707" t="s">
        <v>213</v>
      </c>
      <c r="K1707" t="s">
        <v>149</v>
      </c>
      <c r="L1707" t="s">
        <v>214</v>
      </c>
      <c r="M1707" t="s">
        <v>279</v>
      </c>
      <c r="N1707" t="s">
        <v>215</v>
      </c>
      <c r="O1707" s="57">
        <v>46300.383738425924</v>
      </c>
      <c r="P1707" s="57">
        <v>46301.377442129633</v>
      </c>
      <c r="Q1707">
        <v>69404053</v>
      </c>
      <c r="S1707">
        <v>152433910263</v>
      </c>
      <c r="T1707" t="s">
        <v>3005</v>
      </c>
      <c r="U1707" t="s">
        <v>3006</v>
      </c>
      <c r="V1707" t="s">
        <v>3007</v>
      </c>
      <c r="Z1707">
        <v>112.476389</v>
      </c>
      <c r="AA1707">
        <v>-7.1283450000000004</v>
      </c>
      <c r="AB1707" t="s">
        <v>3008</v>
      </c>
      <c r="AC1707" t="s">
        <v>235</v>
      </c>
      <c r="AL1707" t="s">
        <v>217</v>
      </c>
      <c r="AM1707" t="s">
        <v>3009</v>
      </c>
      <c r="AN1707" t="s">
        <v>6</v>
      </c>
      <c r="AO1707" s="57">
        <v>46152.392511574071</v>
      </c>
      <c r="AP1707" s="57">
        <v>46301.416666666664</v>
      </c>
      <c r="AR1707" t="s">
        <v>239</v>
      </c>
      <c r="AS1707" t="s">
        <v>125</v>
      </c>
      <c r="AT1707" t="s">
        <v>230</v>
      </c>
      <c r="AV1707" t="s">
        <v>3010</v>
      </c>
      <c r="AW1707" t="s">
        <v>886</v>
      </c>
      <c r="AX1707" t="s">
        <v>222</v>
      </c>
      <c r="BA1707" s="57">
        <v>46301.416666666664</v>
      </c>
      <c r="BB1707" t="s">
        <v>3009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str">
        <f>VLOOKUP(H1707,Sheet2!$A$1:$B$270,2,FALSE)</f>
        <v>GRESIK</v>
      </c>
    </row>
    <row r="1708" spans="1:61">
      <c r="A1708">
        <v>1707</v>
      </c>
      <c r="B1708">
        <v>1002621687</v>
      </c>
      <c r="C1708">
        <v>3</v>
      </c>
      <c r="D1708" t="s">
        <v>55</v>
      </c>
      <c r="E1708">
        <v>5</v>
      </c>
      <c r="F1708" t="s">
        <v>260</v>
      </c>
      <c r="G1708" t="s">
        <v>125</v>
      </c>
      <c r="H1708" t="s">
        <v>403</v>
      </c>
      <c r="I1708" t="s">
        <v>212</v>
      </c>
      <c r="J1708" t="s">
        <v>213</v>
      </c>
      <c r="K1708" t="s">
        <v>149</v>
      </c>
      <c r="L1708" t="s">
        <v>214</v>
      </c>
      <c r="M1708" t="s">
        <v>279</v>
      </c>
      <c r="N1708" t="s">
        <v>215</v>
      </c>
      <c r="O1708" s="57">
        <v>46300.383171296293</v>
      </c>
      <c r="P1708" s="57">
        <v>46301.378101851849</v>
      </c>
      <c r="Q1708">
        <v>69404053</v>
      </c>
      <c r="S1708">
        <v>152433910263</v>
      </c>
      <c r="T1708" t="s">
        <v>3005</v>
      </c>
      <c r="U1708" t="s">
        <v>3006</v>
      </c>
      <c r="V1708" t="s">
        <v>3007</v>
      </c>
      <c r="Z1708">
        <v>112.476389</v>
      </c>
      <c r="AA1708">
        <v>-7.1283450000000004</v>
      </c>
      <c r="AB1708" t="s">
        <v>3008</v>
      </c>
      <c r="AC1708" t="s">
        <v>235</v>
      </c>
      <c r="AL1708" t="s">
        <v>217</v>
      </c>
      <c r="AM1708" t="s">
        <v>3009</v>
      </c>
      <c r="AN1708" t="s">
        <v>6</v>
      </c>
      <c r="AO1708" s="57">
        <v>46152.392511574071</v>
      </c>
      <c r="AP1708" s="57">
        <v>46301.416666666664</v>
      </c>
      <c r="AR1708" t="s">
        <v>239</v>
      </c>
      <c r="AS1708" t="s">
        <v>125</v>
      </c>
      <c r="AT1708" t="s">
        <v>230</v>
      </c>
      <c r="AV1708" t="s">
        <v>3010</v>
      </c>
      <c r="AW1708" t="s">
        <v>886</v>
      </c>
      <c r="AX1708" t="s">
        <v>222</v>
      </c>
      <c r="BA1708" s="57">
        <v>46301.416666666664</v>
      </c>
      <c r="BB1708" t="s">
        <v>3009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GRESIK</v>
      </c>
    </row>
    <row r="1709" spans="1:61">
      <c r="A1709">
        <v>1708</v>
      </c>
      <c r="B1709">
        <v>1002645961</v>
      </c>
      <c r="C1709">
        <v>3</v>
      </c>
      <c r="D1709" t="s">
        <v>55</v>
      </c>
      <c r="E1709">
        <v>5</v>
      </c>
      <c r="F1709" t="s">
        <v>260</v>
      </c>
      <c r="G1709" t="s">
        <v>125</v>
      </c>
      <c r="H1709" t="s">
        <v>403</v>
      </c>
      <c r="I1709" t="s">
        <v>212</v>
      </c>
      <c r="J1709" t="s">
        <v>213</v>
      </c>
      <c r="K1709" t="s">
        <v>149</v>
      </c>
      <c r="L1709" t="s">
        <v>214</v>
      </c>
      <c r="M1709" t="s">
        <v>238</v>
      </c>
      <c r="N1709" t="s">
        <v>215</v>
      </c>
      <c r="O1709" s="57">
        <v>46315.644259259258</v>
      </c>
      <c r="P1709" s="57">
        <v>46315.645902777775</v>
      </c>
      <c r="Q1709">
        <v>69413953</v>
      </c>
      <c r="S1709">
        <v>152433910321</v>
      </c>
      <c r="T1709" t="s">
        <v>10651</v>
      </c>
      <c r="U1709" t="s">
        <v>10652</v>
      </c>
      <c r="V1709" t="s">
        <v>10653</v>
      </c>
      <c r="Z1709">
        <v>112.41644717752899</v>
      </c>
      <c r="AA1709">
        <v>-7.1157606623567604</v>
      </c>
      <c r="AB1709" t="s">
        <v>10654</v>
      </c>
      <c r="AC1709" t="s">
        <v>216</v>
      </c>
      <c r="AL1709" t="s">
        <v>217</v>
      </c>
      <c r="AM1709" t="s">
        <v>10655</v>
      </c>
      <c r="AN1709" t="s">
        <v>6</v>
      </c>
      <c r="AO1709" t="s">
        <v>10161</v>
      </c>
      <c r="AP1709" s="57">
        <v>46316.625</v>
      </c>
      <c r="AR1709" t="s">
        <v>239</v>
      </c>
      <c r="AS1709" t="s">
        <v>125</v>
      </c>
      <c r="AT1709" t="s">
        <v>230</v>
      </c>
      <c r="AV1709" t="s">
        <v>238</v>
      </c>
      <c r="AW1709" t="s">
        <v>877</v>
      </c>
      <c r="AX1709" t="s">
        <v>222</v>
      </c>
      <c r="BA1709" s="57">
        <v>46316.625</v>
      </c>
      <c r="BB1709" t="s">
        <v>10655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str">
        <f>VLOOKUP(H1709,Sheet2!$A$1:$B$270,2,FALSE)</f>
        <v>GRESIK</v>
      </c>
    </row>
    <row r="1710" spans="1:61">
      <c r="A1710">
        <v>1709</v>
      </c>
      <c r="B1710">
        <v>1002633249</v>
      </c>
      <c r="C1710">
        <v>3</v>
      </c>
      <c r="D1710" t="s">
        <v>55</v>
      </c>
      <c r="E1710">
        <v>5</v>
      </c>
      <c r="F1710" t="s">
        <v>260</v>
      </c>
      <c r="G1710" t="s">
        <v>125</v>
      </c>
      <c r="H1710" t="s">
        <v>403</v>
      </c>
      <c r="I1710" t="s">
        <v>212</v>
      </c>
      <c r="J1710" t="s">
        <v>213</v>
      </c>
      <c r="K1710" t="s">
        <v>149</v>
      </c>
      <c r="L1710" t="s">
        <v>214</v>
      </c>
      <c r="M1710" t="s">
        <v>2114</v>
      </c>
      <c r="N1710" t="s">
        <v>215</v>
      </c>
      <c r="O1710" s="57">
        <v>46307.617696759262</v>
      </c>
      <c r="P1710" s="57">
        <v>46307.662534722222</v>
      </c>
      <c r="Q1710">
        <v>69405385</v>
      </c>
      <c r="T1710" t="s">
        <v>3597</v>
      </c>
      <c r="V1710" t="s">
        <v>3602</v>
      </c>
      <c r="Z1710">
        <v>112.37282999999999</v>
      </c>
      <c r="AA1710">
        <v>-7.2394369999999997</v>
      </c>
      <c r="AB1710" t="s">
        <v>3603</v>
      </c>
      <c r="AC1710" t="s">
        <v>235</v>
      </c>
      <c r="AL1710" t="s">
        <v>217</v>
      </c>
      <c r="AM1710" t="s">
        <v>3601</v>
      </c>
      <c r="AN1710" t="s">
        <v>6</v>
      </c>
      <c r="AO1710" s="57">
        <v>46366.642951388887</v>
      </c>
      <c r="AP1710" s="57">
        <v>46302</v>
      </c>
      <c r="AR1710" t="s">
        <v>543</v>
      </c>
      <c r="AS1710" t="s">
        <v>125</v>
      </c>
      <c r="AT1710" t="s">
        <v>230</v>
      </c>
      <c r="AV1710" t="s">
        <v>2119</v>
      </c>
      <c r="AW1710" t="s">
        <v>879</v>
      </c>
      <c r="AX1710" t="s">
        <v>222</v>
      </c>
      <c r="BA1710" s="57">
        <v>46302.625</v>
      </c>
      <c r="BB1710" t="s">
        <v>3601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str">
        <f>VLOOKUP(H1710,Sheet2!$A$1:$B$270,2,FALSE)</f>
        <v>GRESIK</v>
      </c>
    </row>
    <row r="1711" spans="1:61">
      <c r="A1711">
        <v>1710</v>
      </c>
      <c r="B1711">
        <v>1002636600</v>
      </c>
      <c r="C1711">
        <v>3</v>
      </c>
      <c r="D1711" t="s">
        <v>55</v>
      </c>
      <c r="E1711">
        <v>5</v>
      </c>
      <c r="F1711" t="s">
        <v>260</v>
      </c>
      <c r="G1711" t="s">
        <v>125</v>
      </c>
      <c r="H1711" t="s">
        <v>403</v>
      </c>
      <c r="I1711" t="s">
        <v>212</v>
      </c>
      <c r="J1711" t="s">
        <v>213</v>
      </c>
      <c r="K1711" t="s">
        <v>149</v>
      </c>
      <c r="M1711" t="s">
        <v>1625</v>
      </c>
      <c r="N1711" t="s">
        <v>215</v>
      </c>
      <c r="O1711" s="57">
        <v>46309.502592592595</v>
      </c>
      <c r="P1711" s="57">
        <v>46313.083553240744</v>
      </c>
      <c r="Q1711">
        <v>69410056</v>
      </c>
      <c r="S1711">
        <v>152433910297</v>
      </c>
      <c r="T1711" t="s">
        <v>7232</v>
      </c>
      <c r="U1711" t="s">
        <v>7242</v>
      </c>
      <c r="Z1711">
        <v>112.4110163</v>
      </c>
      <c r="AA1711">
        <v>-7.1195706000000003</v>
      </c>
      <c r="AB1711" t="s">
        <v>7243</v>
      </c>
      <c r="AC1711" t="s">
        <v>229</v>
      </c>
      <c r="AO1711" t="s">
        <v>7244</v>
      </c>
      <c r="AR1711" t="s">
        <v>1630</v>
      </c>
      <c r="AS1711" t="s">
        <v>125</v>
      </c>
      <c r="AT1711" t="s">
        <v>342</v>
      </c>
      <c r="AV1711" t="s">
        <v>3018</v>
      </c>
      <c r="AW1711" t="s">
        <v>7245</v>
      </c>
      <c r="AX1711" t="s">
        <v>222</v>
      </c>
      <c r="AZ1711" t="s">
        <v>3018</v>
      </c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str">
        <f>VLOOKUP(H1711,Sheet2!$A$1:$B$270,2,FALSE)</f>
        <v>GRESIK</v>
      </c>
    </row>
    <row r="1712" spans="1:61">
      <c r="A1712">
        <v>1711</v>
      </c>
      <c r="B1712">
        <v>1002625131</v>
      </c>
      <c r="C1712">
        <v>3</v>
      </c>
      <c r="D1712" t="s">
        <v>55</v>
      </c>
      <c r="E1712">
        <v>5</v>
      </c>
      <c r="F1712" t="s">
        <v>260</v>
      </c>
      <c r="G1712" t="s">
        <v>125</v>
      </c>
      <c r="H1712" t="s">
        <v>403</v>
      </c>
      <c r="I1712" t="s">
        <v>212</v>
      </c>
      <c r="J1712" t="s">
        <v>213</v>
      </c>
      <c r="K1712" t="s">
        <v>149</v>
      </c>
      <c r="L1712" t="s">
        <v>214</v>
      </c>
      <c r="M1712" t="s">
        <v>1918</v>
      </c>
      <c r="N1712" t="s">
        <v>215</v>
      </c>
      <c r="O1712" s="57">
        <v>46301.740694444445</v>
      </c>
      <c r="P1712" s="57">
        <v>46307.618136574078</v>
      </c>
      <c r="Q1712">
        <v>69405385</v>
      </c>
      <c r="S1712">
        <v>152433910168</v>
      </c>
      <c r="T1712" t="s">
        <v>3597</v>
      </c>
      <c r="U1712" t="s">
        <v>3598</v>
      </c>
      <c r="V1712" t="s">
        <v>3602</v>
      </c>
      <c r="Z1712">
        <v>112.3743056</v>
      </c>
      <c r="AA1712">
        <v>-7.2401111</v>
      </c>
      <c r="AB1712" t="s">
        <v>3603</v>
      </c>
      <c r="AC1712" t="s">
        <v>235</v>
      </c>
      <c r="AL1712" t="s">
        <v>217</v>
      </c>
      <c r="AM1712" t="s">
        <v>3601</v>
      </c>
      <c r="AN1712" t="s">
        <v>6</v>
      </c>
      <c r="AO1712" s="57">
        <v>46183.746932870374</v>
      </c>
      <c r="AP1712" s="57">
        <v>46302.625</v>
      </c>
      <c r="AQ1712" t="s">
        <v>838</v>
      </c>
      <c r="AR1712" t="s">
        <v>12</v>
      </c>
      <c r="AS1712" t="s">
        <v>125</v>
      </c>
      <c r="AT1712" t="s">
        <v>230</v>
      </c>
      <c r="AV1712" t="s">
        <v>1626</v>
      </c>
      <c r="AW1712" t="s">
        <v>879</v>
      </c>
      <c r="AX1712" t="s">
        <v>222</v>
      </c>
      <c r="BA1712" s="57">
        <v>46302.625</v>
      </c>
      <c r="BB1712" t="s">
        <v>3601</v>
      </c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str">
        <f>VLOOKUP(H1712,Sheet2!$A$1:$B$270,2,FALSE)</f>
        <v>GRESIK</v>
      </c>
    </row>
    <row r="1713" spans="1:61">
      <c r="A1713">
        <v>1712</v>
      </c>
      <c r="B1713">
        <v>1002631938</v>
      </c>
      <c r="C1713">
        <v>3</v>
      </c>
      <c r="D1713" t="s">
        <v>55</v>
      </c>
      <c r="E1713">
        <v>5</v>
      </c>
      <c r="F1713" t="s">
        <v>260</v>
      </c>
      <c r="G1713" t="s">
        <v>125</v>
      </c>
      <c r="H1713" t="s">
        <v>347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46307.35800925926</v>
      </c>
      <c r="P1713" s="57">
        <v>46308.823125000003</v>
      </c>
      <c r="Q1713">
        <v>69408327</v>
      </c>
      <c r="S1713">
        <v>152457205916</v>
      </c>
      <c r="T1713" t="s">
        <v>6435</v>
      </c>
      <c r="U1713" t="s">
        <v>6436</v>
      </c>
      <c r="V1713" t="s">
        <v>6437</v>
      </c>
      <c r="Z1713">
        <v>112.3126546</v>
      </c>
      <c r="AA1713">
        <v>-7.0624995000000004</v>
      </c>
      <c r="AB1713" t="s">
        <v>6438</v>
      </c>
      <c r="AC1713" t="s">
        <v>229</v>
      </c>
      <c r="AL1713" t="s">
        <v>217</v>
      </c>
      <c r="AM1713" t="s">
        <v>6439</v>
      </c>
      <c r="AN1713" t="s">
        <v>6</v>
      </c>
      <c r="AO1713" s="57">
        <v>46366.361354166664</v>
      </c>
      <c r="AP1713" s="57">
        <v>46308.625</v>
      </c>
      <c r="AR1713" t="s">
        <v>218</v>
      </c>
      <c r="AS1713" t="s">
        <v>219</v>
      </c>
      <c r="AT1713" t="s">
        <v>230</v>
      </c>
      <c r="AU1713">
        <v>20261013</v>
      </c>
      <c r="AV1713" t="s">
        <v>221</v>
      </c>
      <c r="AW1713" t="s">
        <v>559</v>
      </c>
      <c r="AX1713" t="s">
        <v>222</v>
      </c>
      <c r="BA1713" s="57">
        <v>46308.625</v>
      </c>
      <c r="BB1713" t="s">
        <v>6439</v>
      </c>
      <c r="BC1713">
        <v>2026</v>
      </c>
      <c r="BD1713">
        <v>10</v>
      </c>
      <c r="BE1713">
        <v>13</v>
      </c>
      <c r="BF1713" s="6">
        <f t="shared" si="78"/>
        <v>46308</v>
      </c>
      <c r="BG1713">
        <f t="shared" si="79"/>
        <v>-0.625</v>
      </c>
      <c r="BH1713" t="str">
        <f t="shared" si="80"/>
        <v>COMPLY</v>
      </c>
      <c r="BI1713" t="str">
        <f>VLOOKUP(H1713,Sheet2!$A$1:$B$270,2,FALSE)</f>
        <v>GRESIK</v>
      </c>
    </row>
    <row r="1714" spans="1:61">
      <c r="A1714">
        <v>1713</v>
      </c>
      <c r="B1714">
        <v>1002631975</v>
      </c>
      <c r="C1714">
        <v>3</v>
      </c>
      <c r="D1714" t="s">
        <v>55</v>
      </c>
      <c r="E1714">
        <v>5</v>
      </c>
      <c r="F1714" t="s">
        <v>260</v>
      </c>
      <c r="G1714" t="s">
        <v>125</v>
      </c>
      <c r="H1714" t="s">
        <v>347</v>
      </c>
      <c r="I1714" t="s">
        <v>212</v>
      </c>
      <c r="J1714" t="s">
        <v>213</v>
      </c>
      <c r="K1714" t="s">
        <v>149</v>
      </c>
      <c r="M1714" t="s">
        <v>76</v>
      </c>
      <c r="N1714" t="s">
        <v>215</v>
      </c>
      <c r="O1714" s="57">
        <v>46307.366770833331</v>
      </c>
      <c r="P1714" s="57">
        <v>46308.823935185188</v>
      </c>
      <c r="Q1714">
        <v>69408345</v>
      </c>
      <c r="S1714">
        <v>152457205917</v>
      </c>
      <c r="T1714" t="s">
        <v>6435</v>
      </c>
      <c r="U1714" t="s">
        <v>6440</v>
      </c>
      <c r="V1714" t="s">
        <v>6441</v>
      </c>
      <c r="Z1714">
        <v>112.3126546</v>
      </c>
      <c r="AA1714">
        <v>-7.0624995000000004</v>
      </c>
      <c r="AB1714" t="s">
        <v>6438</v>
      </c>
      <c r="AC1714" t="s">
        <v>229</v>
      </c>
      <c r="AL1714" t="s">
        <v>217</v>
      </c>
      <c r="AM1714" t="s">
        <v>6442</v>
      </c>
      <c r="AN1714" t="s">
        <v>6</v>
      </c>
      <c r="AO1714" s="57">
        <v>46366.371493055558</v>
      </c>
      <c r="AP1714" s="57">
        <v>46309.416666666664</v>
      </c>
      <c r="AR1714" t="s">
        <v>218</v>
      </c>
      <c r="AS1714" t="s">
        <v>219</v>
      </c>
      <c r="AT1714" t="s">
        <v>230</v>
      </c>
      <c r="AU1714">
        <v>20261013</v>
      </c>
      <c r="AV1714" t="s">
        <v>221</v>
      </c>
      <c r="AW1714" t="s">
        <v>539</v>
      </c>
      <c r="AX1714" t="s">
        <v>222</v>
      </c>
      <c r="BA1714" s="57">
        <v>46309.416666666664</v>
      </c>
      <c r="BB1714" t="s">
        <v>6442</v>
      </c>
      <c r="BC1714">
        <v>2026</v>
      </c>
      <c r="BD1714">
        <v>10</v>
      </c>
      <c r="BE1714">
        <v>13</v>
      </c>
      <c r="BF1714" s="6">
        <f t="shared" si="78"/>
        <v>46308</v>
      </c>
      <c r="BG1714">
        <f t="shared" si="79"/>
        <v>-1.4166666666642413</v>
      </c>
      <c r="BH1714" t="str">
        <f t="shared" si="80"/>
        <v>COMPLY</v>
      </c>
      <c r="BI1714" t="str">
        <f>VLOOKUP(H1714,Sheet2!$A$1:$B$270,2,FALSE)</f>
        <v>GRESIK</v>
      </c>
    </row>
    <row r="1715" spans="1:61">
      <c r="A1715">
        <v>1714</v>
      </c>
      <c r="B1715">
        <v>1002637155</v>
      </c>
      <c r="C1715">
        <v>3</v>
      </c>
      <c r="D1715" t="s">
        <v>55</v>
      </c>
      <c r="E1715">
        <v>5</v>
      </c>
      <c r="F1715" t="s">
        <v>260</v>
      </c>
      <c r="G1715" t="s">
        <v>125</v>
      </c>
      <c r="H1715" t="s">
        <v>347</v>
      </c>
      <c r="I1715" t="s">
        <v>212</v>
      </c>
      <c r="J1715" t="s">
        <v>213</v>
      </c>
      <c r="K1715" t="s">
        <v>149</v>
      </c>
      <c r="M1715" t="s">
        <v>76</v>
      </c>
      <c r="N1715" t="s">
        <v>215</v>
      </c>
      <c r="O1715" s="57">
        <v>46309.648298611108</v>
      </c>
      <c r="P1715" s="57">
        <v>46310.583229166667</v>
      </c>
      <c r="Q1715">
        <v>69410274</v>
      </c>
      <c r="S1715">
        <v>152457206191</v>
      </c>
      <c r="T1715" t="s">
        <v>7246</v>
      </c>
      <c r="U1715" t="s">
        <v>7247</v>
      </c>
      <c r="V1715" t="s">
        <v>7248</v>
      </c>
      <c r="Z1715">
        <v>112.32483569999999</v>
      </c>
      <c r="AA1715">
        <v>-7.0946604000000004</v>
      </c>
      <c r="AB1715" t="s">
        <v>7249</v>
      </c>
      <c r="AC1715" t="s">
        <v>229</v>
      </c>
      <c r="AM1715" t="s">
        <v>7250</v>
      </c>
      <c r="AO1715" t="s">
        <v>6914</v>
      </c>
      <c r="AQ1715" t="s">
        <v>841</v>
      </c>
      <c r="AR1715" t="s">
        <v>218</v>
      </c>
      <c r="AS1715" t="s">
        <v>219</v>
      </c>
      <c r="AT1715" t="s">
        <v>230</v>
      </c>
      <c r="AU1715">
        <v>20261015</v>
      </c>
      <c r="AV1715" t="s">
        <v>221</v>
      </c>
      <c r="AW1715" t="s">
        <v>540</v>
      </c>
      <c r="AX1715" t="s">
        <v>222</v>
      </c>
      <c r="BB1715" t="s">
        <v>7250</v>
      </c>
      <c r="BC1715">
        <v>2026</v>
      </c>
      <c r="BD1715">
        <v>10</v>
      </c>
      <c r="BE1715">
        <v>15</v>
      </c>
      <c r="BF1715" s="6">
        <f t="shared" si="78"/>
        <v>46310</v>
      </c>
      <c r="BG1715">
        <f t="shared" si="79"/>
        <v>46310</v>
      </c>
      <c r="BH1715" t="str">
        <f t="shared" si="80"/>
        <v>NOT COMPLY</v>
      </c>
      <c r="BI1715" t="str">
        <f>VLOOKUP(H1715,Sheet2!$A$1:$B$270,2,FALSE)</f>
        <v>GRESIK</v>
      </c>
    </row>
    <row r="1716" spans="1:61">
      <c r="A1716">
        <v>1715</v>
      </c>
      <c r="B1716">
        <v>1002626494</v>
      </c>
      <c r="C1716">
        <v>3</v>
      </c>
      <c r="D1716" t="s">
        <v>38</v>
      </c>
      <c r="E1716">
        <v>5</v>
      </c>
      <c r="F1716" t="s">
        <v>92</v>
      </c>
      <c r="G1716" t="s">
        <v>89</v>
      </c>
      <c r="H1716" t="s">
        <v>397</v>
      </c>
      <c r="I1716" t="s">
        <v>212</v>
      </c>
      <c r="J1716" t="s">
        <v>213</v>
      </c>
      <c r="K1716" t="s">
        <v>149</v>
      </c>
      <c r="M1716" t="s">
        <v>76</v>
      </c>
      <c r="N1716" t="s">
        <v>215</v>
      </c>
      <c r="O1716" s="57">
        <v>46302.633703703701</v>
      </c>
      <c r="P1716" s="57">
        <v>46303.827175925922</v>
      </c>
      <c r="Q1716">
        <v>69405984</v>
      </c>
      <c r="S1716">
        <v>152609258958</v>
      </c>
      <c r="T1716" t="s">
        <v>4272</v>
      </c>
      <c r="U1716" t="s">
        <v>4273</v>
      </c>
      <c r="V1716" t="s">
        <v>4274</v>
      </c>
      <c r="Z1716">
        <v>111.85586290000001</v>
      </c>
      <c r="AA1716">
        <v>-7.2369995999999999</v>
      </c>
      <c r="AB1716" t="s">
        <v>4275</v>
      </c>
      <c r="AC1716" t="s">
        <v>229</v>
      </c>
      <c r="AL1716" t="s">
        <v>217</v>
      </c>
      <c r="AM1716" t="s">
        <v>4276</v>
      </c>
      <c r="AN1716" t="s">
        <v>6</v>
      </c>
      <c r="AO1716" s="57">
        <v>46213.642511574071</v>
      </c>
      <c r="AP1716" s="57">
        <v>46303.625</v>
      </c>
      <c r="AR1716" t="s">
        <v>218</v>
      </c>
      <c r="AS1716" t="s">
        <v>219</v>
      </c>
      <c r="AT1716" t="s">
        <v>230</v>
      </c>
      <c r="AU1716">
        <v>20261008</v>
      </c>
      <c r="AV1716" t="s">
        <v>221</v>
      </c>
      <c r="AW1716" t="s">
        <v>1570</v>
      </c>
      <c r="AX1716" t="s">
        <v>222</v>
      </c>
      <c r="BA1716" s="57">
        <v>46303.625</v>
      </c>
      <c r="BB1716" t="s">
        <v>4276</v>
      </c>
      <c r="BC1716">
        <v>2026</v>
      </c>
      <c r="BD1716">
        <v>10</v>
      </c>
      <c r="BE1716">
        <v>8</v>
      </c>
      <c r="BF1716" s="6">
        <f t="shared" si="78"/>
        <v>46303</v>
      </c>
      <c r="BG1716">
        <f t="shared" si="79"/>
        <v>-0.625</v>
      </c>
      <c r="BH1716" t="str">
        <f t="shared" si="80"/>
        <v>COMPLY</v>
      </c>
      <c r="BI1716" t="str">
        <f>VLOOKUP(H1716,Sheet2!$A$1:$B$270,2,FALSE)</f>
        <v>BOJONEGORO</v>
      </c>
    </row>
    <row r="1717" spans="1:61">
      <c r="A1717">
        <v>1716</v>
      </c>
      <c r="B1717">
        <v>1002628371</v>
      </c>
      <c r="C1717">
        <v>3</v>
      </c>
      <c r="D1717" t="s">
        <v>38</v>
      </c>
      <c r="E1717">
        <v>5</v>
      </c>
      <c r="F1717" t="s">
        <v>92</v>
      </c>
      <c r="G1717" t="s">
        <v>89</v>
      </c>
      <c r="H1717" t="s">
        <v>397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46303.695543981485</v>
      </c>
      <c r="P1717" s="57">
        <v>46304.60564814815</v>
      </c>
      <c r="Q1717">
        <v>69406776</v>
      </c>
      <c r="S1717">
        <v>152609258722</v>
      </c>
      <c r="T1717" t="s">
        <v>4731</v>
      </c>
      <c r="U1717" t="s">
        <v>4732</v>
      </c>
      <c r="V1717" t="s">
        <v>4733</v>
      </c>
      <c r="Z1717">
        <v>111.94636</v>
      </c>
      <c r="AA1717">
        <v>-7.1968310000000004</v>
      </c>
      <c r="AB1717" t="s">
        <v>4734</v>
      </c>
      <c r="AC1717" t="s">
        <v>235</v>
      </c>
      <c r="AL1717" t="s">
        <v>217</v>
      </c>
      <c r="AM1717" t="s">
        <v>4735</v>
      </c>
      <c r="AN1717" t="s">
        <v>6</v>
      </c>
      <c r="AO1717" s="57">
        <v>46244.72587962963</v>
      </c>
      <c r="AP1717" s="57">
        <v>46304.625</v>
      </c>
      <c r="AR1717" t="s">
        <v>218</v>
      </c>
      <c r="AS1717" t="s">
        <v>219</v>
      </c>
      <c r="AT1717" t="s">
        <v>342</v>
      </c>
      <c r="AU1717">
        <v>20261009</v>
      </c>
      <c r="AV1717" t="s">
        <v>221</v>
      </c>
      <c r="AW1717" t="s">
        <v>3402</v>
      </c>
      <c r="AX1717" t="s">
        <v>222</v>
      </c>
      <c r="BA1717" s="57">
        <v>46304.625</v>
      </c>
      <c r="BB1717" t="s">
        <v>4735</v>
      </c>
      <c r="BC1717">
        <v>2026</v>
      </c>
      <c r="BD1717">
        <v>10</v>
      </c>
      <c r="BE1717">
        <v>9</v>
      </c>
      <c r="BF1717" s="6">
        <f t="shared" si="78"/>
        <v>46304</v>
      </c>
      <c r="BG1717">
        <f t="shared" si="79"/>
        <v>-0.625</v>
      </c>
      <c r="BH1717" t="str">
        <f t="shared" si="80"/>
        <v>COMPLY</v>
      </c>
      <c r="BI1717" t="str">
        <f>VLOOKUP(H1717,Sheet2!$A$1:$B$270,2,FALSE)</f>
        <v>BOJONEGORO</v>
      </c>
    </row>
    <row r="1718" spans="1:61">
      <c r="A1718">
        <v>1717</v>
      </c>
      <c r="B1718">
        <v>1002629534</v>
      </c>
      <c r="C1718">
        <v>3</v>
      </c>
      <c r="D1718" t="s">
        <v>38</v>
      </c>
      <c r="E1718">
        <v>5</v>
      </c>
      <c r="F1718" t="s">
        <v>92</v>
      </c>
      <c r="G1718" t="s">
        <v>89</v>
      </c>
      <c r="H1718" t="s">
        <v>397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46304.495532407411</v>
      </c>
      <c r="P1718" s="57">
        <v>46305.508726851855</v>
      </c>
      <c r="Q1718">
        <v>69407275</v>
      </c>
      <c r="S1718">
        <v>152609258973</v>
      </c>
      <c r="T1718" t="s">
        <v>5615</v>
      </c>
      <c r="U1718" t="s">
        <v>5616</v>
      </c>
      <c r="V1718" t="s">
        <v>5617</v>
      </c>
      <c r="Z1718">
        <v>111.845419156764</v>
      </c>
      <c r="AA1718">
        <v>-7.1175002988126597</v>
      </c>
      <c r="AB1718" t="s">
        <v>5618</v>
      </c>
      <c r="AC1718" t="s">
        <v>235</v>
      </c>
      <c r="AL1718" t="s">
        <v>217</v>
      </c>
      <c r="AM1718" t="s">
        <v>5590</v>
      </c>
      <c r="AN1718" t="s">
        <v>6</v>
      </c>
      <c r="AO1718" s="57">
        <v>46275.496678240743</v>
      </c>
      <c r="AP1718" s="57">
        <v>46307.333333333336</v>
      </c>
      <c r="AR1718" t="s">
        <v>218</v>
      </c>
      <c r="AS1718" t="s">
        <v>219</v>
      </c>
      <c r="AT1718" t="s">
        <v>230</v>
      </c>
      <c r="AU1718">
        <v>20261010</v>
      </c>
      <c r="AV1718" t="s">
        <v>221</v>
      </c>
      <c r="AW1718" t="s">
        <v>875</v>
      </c>
      <c r="AX1718" t="s">
        <v>222</v>
      </c>
      <c r="BA1718" s="57">
        <v>46307.333333333336</v>
      </c>
      <c r="BB1718" t="s">
        <v>5590</v>
      </c>
      <c r="BC1718">
        <v>2026</v>
      </c>
      <c r="BD1718">
        <v>10</v>
      </c>
      <c r="BE1718">
        <v>10</v>
      </c>
      <c r="BF1718" s="6">
        <f t="shared" si="78"/>
        <v>46305</v>
      </c>
      <c r="BG1718">
        <f t="shared" si="79"/>
        <v>-2.3333333333357587</v>
      </c>
      <c r="BH1718" t="str">
        <f t="shared" si="80"/>
        <v>COMPLY</v>
      </c>
      <c r="BI1718" t="str">
        <f>VLOOKUP(H1718,Sheet2!$A$1:$B$270,2,FALSE)</f>
        <v>BOJONEGORO</v>
      </c>
    </row>
    <row r="1719" spans="1:61">
      <c r="A1719">
        <v>1718</v>
      </c>
      <c r="B1719">
        <v>1002629514</v>
      </c>
      <c r="C1719">
        <v>3</v>
      </c>
      <c r="D1719" t="s">
        <v>38</v>
      </c>
      <c r="E1719">
        <v>5</v>
      </c>
      <c r="F1719" t="s">
        <v>92</v>
      </c>
      <c r="G1719" t="s">
        <v>89</v>
      </c>
      <c r="H1719" t="s">
        <v>397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46304.489282407405</v>
      </c>
      <c r="P1719" s="57">
        <v>46305.602222222224</v>
      </c>
      <c r="Q1719">
        <v>69407237</v>
      </c>
      <c r="S1719">
        <v>152609258972</v>
      </c>
      <c r="T1719" t="s">
        <v>5619</v>
      </c>
      <c r="U1719" t="s">
        <v>5616</v>
      </c>
      <c r="V1719" t="s">
        <v>5620</v>
      </c>
      <c r="Z1719">
        <v>111.845598742357</v>
      </c>
      <c r="AA1719">
        <v>-7.1178176471286996</v>
      </c>
      <c r="AB1719" t="s">
        <v>5621</v>
      </c>
      <c r="AC1719" t="s">
        <v>235</v>
      </c>
      <c r="AL1719" t="s">
        <v>217</v>
      </c>
      <c r="AM1719" t="s">
        <v>5622</v>
      </c>
      <c r="AN1719" t="s">
        <v>6</v>
      </c>
      <c r="AO1719" s="57">
        <v>46275.496678240743</v>
      </c>
      <c r="AP1719" s="57">
        <v>46305.333333333336</v>
      </c>
      <c r="AR1719" t="s">
        <v>218</v>
      </c>
      <c r="AS1719" t="s">
        <v>219</v>
      </c>
      <c r="AT1719" t="s">
        <v>230</v>
      </c>
      <c r="AU1719">
        <v>20261010</v>
      </c>
      <c r="AV1719" t="s">
        <v>221</v>
      </c>
      <c r="AW1719" t="s">
        <v>923</v>
      </c>
      <c r="AX1719" t="s">
        <v>222</v>
      </c>
      <c r="BA1719" s="57">
        <v>46305.333333333336</v>
      </c>
      <c r="BB1719" t="s">
        <v>5622</v>
      </c>
      <c r="BC1719">
        <v>2026</v>
      </c>
      <c r="BD1719">
        <v>10</v>
      </c>
      <c r="BE1719">
        <v>10</v>
      </c>
      <c r="BF1719" s="6">
        <f t="shared" si="78"/>
        <v>46305</v>
      </c>
      <c r="BG1719">
        <f t="shared" si="79"/>
        <v>-0.33333333333575865</v>
      </c>
      <c r="BH1719" t="str">
        <f t="shared" si="80"/>
        <v>COMPLY</v>
      </c>
      <c r="BI1719" t="str">
        <f>VLOOKUP(H1719,Sheet2!$A$1:$B$270,2,FALSE)</f>
        <v>BOJONEGORO</v>
      </c>
    </row>
    <row r="1720" spans="1:61">
      <c r="A1720">
        <v>1719</v>
      </c>
      <c r="B1720">
        <v>1002630193</v>
      </c>
      <c r="C1720">
        <v>3</v>
      </c>
      <c r="D1720" t="s">
        <v>38</v>
      </c>
      <c r="E1720">
        <v>5</v>
      </c>
      <c r="F1720" t="s">
        <v>92</v>
      </c>
      <c r="G1720" t="s">
        <v>89</v>
      </c>
      <c r="H1720" t="s">
        <v>397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46304.649039351854</v>
      </c>
      <c r="P1720" s="57">
        <v>46305.544444444444</v>
      </c>
      <c r="Q1720">
        <v>69407534</v>
      </c>
      <c r="S1720">
        <v>152609258978</v>
      </c>
      <c r="T1720" t="s">
        <v>5623</v>
      </c>
      <c r="U1720" t="s">
        <v>5616</v>
      </c>
      <c r="V1720" t="s">
        <v>5624</v>
      </c>
      <c r="Z1720">
        <v>111.845611127384</v>
      </c>
      <c r="AA1720">
        <v>-7.1178265921754598</v>
      </c>
      <c r="AB1720" t="s">
        <v>5625</v>
      </c>
      <c r="AC1720" t="s">
        <v>235</v>
      </c>
      <c r="AL1720" t="s">
        <v>217</v>
      </c>
      <c r="AM1720" t="s">
        <v>5626</v>
      </c>
      <c r="AN1720" t="s">
        <v>6</v>
      </c>
      <c r="AO1720" s="57">
        <v>46275.653252314813</v>
      </c>
      <c r="AP1720" s="57">
        <v>46305.625</v>
      </c>
      <c r="AR1720" t="s">
        <v>218</v>
      </c>
      <c r="AS1720" t="s">
        <v>219</v>
      </c>
      <c r="AT1720" t="s">
        <v>230</v>
      </c>
      <c r="AU1720">
        <v>20261010</v>
      </c>
      <c r="AV1720" t="s">
        <v>221</v>
      </c>
      <c r="AW1720" t="s">
        <v>923</v>
      </c>
      <c r="AX1720" t="s">
        <v>222</v>
      </c>
      <c r="BA1720" s="57">
        <v>46305.625</v>
      </c>
      <c r="BB1720" t="s">
        <v>5626</v>
      </c>
      <c r="BC1720">
        <v>2026</v>
      </c>
      <c r="BD1720">
        <v>10</v>
      </c>
      <c r="BE1720">
        <v>10</v>
      </c>
      <c r="BF1720" s="6">
        <f t="shared" si="78"/>
        <v>46305</v>
      </c>
      <c r="BG1720">
        <f t="shared" si="79"/>
        <v>-0.625</v>
      </c>
      <c r="BH1720" t="str">
        <f t="shared" si="80"/>
        <v>COMPLY</v>
      </c>
      <c r="BI1720" t="str">
        <f>VLOOKUP(H1720,Sheet2!$A$1:$B$270,2,FALSE)</f>
        <v>BOJONEGORO</v>
      </c>
    </row>
    <row r="1721" spans="1:61">
      <c r="A1721">
        <v>1720</v>
      </c>
      <c r="B1721">
        <v>1002631288</v>
      </c>
      <c r="C1721">
        <v>3</v>
      </c>
      <c r="D1721" t="s">
        <v>38</v>
      </c>
      <c r="E1721">
        <v>5</v>
      </c>
      <c r="F1721" t="s">
        <v>92</v>
      </c>
      <c r="G1721" t="s">
        <v>89</v>
      </c>
      <c r="H1721" t="s">
        <v>397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46305.810127314813</v>
      </c>
      <c r="P1721" s="57">
        <v>46307.856145833335</v>
      </c>
      <c r="Q1721">
        <v>69408060</v>
      </c>
      <c r="S1721">
        <v>152609258985</v>
      </c>
      <c r="T1721" t="s">
        <v>5627</v>
      </c>
      <c r="U1721" t="s">
        <v>5628</v>
      </c>
      <c r="V1721" t="s">
        <v>5629</v>
      </c>
      <c r="Z1721">
        <v>111.873261</v>
      </c>
      <c r="AA1721">
        <v>-7.152399</v>
      </c>
      <c r="AB1721" t="s">
        <v>5630</v>
      </c>
      <c r="AC1721" t="s">
        <v>235</v>
      </c>
      <c r="AL1721" t="s">
        <v>217</v>
      </c>
      <c r="AM1721" t="s">
        <v>5631</v>
      </c>
      <c r="AN1721" t="s">
        <v>6</v>
      </c>
      <c r="AO1721" s="57">
        <v>46305.819351851853</v>
      </c>
      <c r="AP1721" s="57">
        <v>46307.333333333336</v>
      </c>
      <c r="AR1721" t="s">
        <v>218</v>
      </c>
      <c r="AS1721" t="s">
        <v>219</v>
      </c>
      <c r="AT1721" t="s">
        <v>230</v>
      </c>
      <c r="AU1721">
        <v>20261012</v>
      </c>
      <c r="AV1721" t="s">
        <v>221</v>
      </c>
      <c r="AW1721" t="s">
        <v>876</v>
      </c>
      <c r="AX1721" t="s">
        <v>222</v>
      </c>
      <c r="BA1721" s="57">
        <v>46307.333333333336</v>
      </c>
      <c r="BB1721" t="s">
        <v>5631</v>
      </c>
      <c r="BC1721">
        <v>2026</v>
      </c>
      <c r="BD1721">
        <v>10</v>
      </c>
      <c r="BE1721">
        <v>12</v>
      </c>
      <c r="BF1721" s="6">
        <f t="shared" si="78"/>
        <v>46307</v>
      </c>
      <c r="BG1721">
        <f t="shared" si="79"/>
        <v>-0.33333333333575865</v>
      </c>
      <c r="BH1721" t="str">
        <f t="shared" si="80"/>
        <v>COMPLY</v>
      </c>
      <c r="BI1721" t="str">
        <f>VLOOKUP(H1721,Sheet2!$A$1:$B$270,2,FALSE)</f>
        <v>BOJONEGORO</v>
      </c>
    </row>
    <row r="1722" spans="1:61">
      <c r="A1722">
        <v>1721</v>
      </c>
      <c r="B1722">
        <v>1002636541</v>
      </c>
      <c r="C1722">
        <v>3</v>
      </c>
      <c r="D1722" t="s">
        <v>38</v>
      </c>
      <c r="E1722">
        <v>5</v>
      </c>
      <c r="F1722" t="s">
        <v>92</v>
      </c>
      <c r="G1722" t="s">
        <v>89</v>
      </c>
      <c r="H1722" t="s">
        <v>397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46309.484432870369</v>
      </c>
      <c r="P1722" s="57">
        <v>46309.882905092592</v>
      </c>
      <c r="Q1722">
        <v>69410021</v>
      </c>
      <c r="S1722">
        <v>152609259008</v>
      </c>
      <c r="T1722" t="s">
        <v>7251</v>
      </c>
      <c r="U1722" t="s">
        <v>7252</v>
      </c>
      <c r="V1722" t="s">
        <v>7253</v>
      </c>
      <c r="Z1722">
        <v>111.88497580000001</v>
      </c>
      <c r="AA1722">
        <v>-7.1533254999999896</v>
      </c>
      <c r="AB1722" t="s">
        <v>7254</v>
      </c>
      <c r="AC1722" t="s">
        <v>849</v>
      </c>
      <c r="AL1722" t="s">
        <v>217</v>
      </c>
      <c r="AM1722" t="s">
        <v>7108</v>
      </c>
      <c r="AN1722" t="s">
        <v>6</v>
      </c>
      <c r="AO1722" t="s">
        <v>6933</v>
      </c>
      <c r="AP1722" s="57">
        <v>46310.333333333336</v>
      </c>
      <c r="AR1722" t="s">
        <v>218</v>
      </c>
      <c r="AS1722" t="s">
        <v>219</v>
      </c>
      <c r="AT1722" t="s">
        <v>342</v>
      </c>
      <c r="AU1722">
        <v>20261014</v>
      </c>
      <c r="AV1722" t="s">
        <v>221</v>
      </c>
      <c r="AW1722" t="s">
        <v>901</v>
      </c>
      <c r="AX1722" t="s">
        <v>222</v>
      </c>
      <c r="BA1722" s="57">
        <v>46310.333333333336</v>
      </c>
      <c r="BB1722" t="s">
        <v>7108</v>
      </c>
      <c r="BC1722">
        <v>2026</v>
      </c>
      <c r="BD1722">
        <v>10</v>
      </c>
      <c r="BE1722">
        <v>14</v>
      </c>
      <c r="BF1722" s="6">
        <f t="shared" si="78"/>
        <v>46309</v>
      </c>
      <c r="BG1722">
        <f t="shared" si="79"/>
        <v>-1.3333333333357587</v>
      </c>
      <c r="BH1722" t="str">
        <f t="shared" si="80"/>
        <v>COMPLY</v>
      </c>
      <c r="BI1722" t="str">
        <f>VLOOKUP(H1722,Sheet2!$A$1:$B$270,2,FALSE)</f>
        <v>BOJONEGORO</v>
      </c>
    </row>
    <row r="1723" spans="1:61">
      <c r="A1723">
        <v>1722</v>
      </c>
      <c r="B1723">
        <v>1002636580</v>
      </c>
      <c r="C1723">
        <v>3</v>
      </c>
      <c r="D1723" t="s">
        <v>38</v>
      </c>
      <c r="E1723">
        <v>5</v>
      </c>
      <c r="F1723" t="s">
        <v>92</v>
      </c>
      <c r="G1723" t="s">
        <v>89</v>
      </c>
      <c r="H1723" t="s">
        <v>397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46309.49490740741</v>
      </c>
      <c r="P1723" s="57">
        <v>46309.741215277776</v>
      </c>
      <c r="Q1723">
        <v>69410050</v>
      </c>
      <c r="S1723">
        <v>152609259009</v>
      </c>
      <c r="T1723" t="s">
        <v>7255</v>
      </c>
      <c r="U1723" t="s">
        <v>7256</v>
      </c>
      <c r="V1723" t="s">
        <v>7257</v>
      </c>
      <c r="Z1723">
        <v>111.89208538378099</v>
      </c>
      <c r="AA1723">
        <v>-7.1528708729753498</v>
      </c>
      <c r="AB1723" t="s">
        <v>7258</v>
      </c>
      <c r="AC1723" t="s">
        <v>235</v>
      </c>
      <c r="AL1723" t="s">
        <v>217</v>
      </c>
      <c r="AM1723" t="s">
        <v>7259</v>
      </c>
      <c r="AN1723" t="s">
        <v>6</v>
      </c>
      <c r="AO1723" t="s">
        <v>6992</v>
      </c>
      <c r="AP1723" s="57">
        <v>46312.333333333336</v>
      </c>
      <c r="AR1723" t="s">
        <v>218</v>
      </c>
      <c r="AS1723" t="s">
        <v>219</v>
      </c>
      <c r="AT1723" t="s">
        <v>230</v>
      </c>
      <c r="AU1723">
        <v>20261014</v>
      </c>
      <c r="AV1723" t="s">
        <v>221</v>
      </c>
      <c r="AW1723" t="s">
        <v>876</v>
      </c>
      <c r="AX1723" t="s">
        <v>222</v>
      </c>
      <c r="BA1723" s="57">
        <v>46312.333333333336</v>
      </c>
      <c r="BB1723" t="s">
        <v>7259</v>
      </c>
      <c r="BC1723">
        <v>2026</v>
      </c>
      <c r="BD1723">
        <v>10</v>
      </c>
      <c r="BE1723">
        <v>14</v>
      </c>
      <c r="BF1723" s="6">
        <f t="shared" si="78"/>
        <v>46309</v>
      </c>
      <c r="BG1723">
        <f t="shared" si="79"/>
        <v>-3.3333333333357587</v>
      </c>
      <c r="BH1723" t="str">
        <f t="shared" si="80"/>
        <v>COMPLY</v>
      </c>
      <c r="BI1723" t="str">
        <f>VLOOKUP(H1723,Sheet2!$A$1:$B$270,2,FALSE)</f>
        <v>BOJONEGORO</v>
      </c>
    </row>
    <row r="1724" spans="1:61">
      <c r="A1724">
        <v>1723</v>
      </c>
      <c r="B1724">
        <v>1002637481</v>
      </c>
      <c r="C1724">
        <v>3</v>
      </c>
      <c r="D1724" t="s">
        <v>38</v>
      </c>
      <c r="E1724">
        <v>5</v>
      </c>
      <c r="F1724" t="s">
        <v>92</v>
      </c>
      <c r="G1724" t="s">
        <v>89</v>
      </c>
      <c r="H1724" t="s">
        <v>397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46309.768472222226</v>
      </c>
      <c r="P1724" s="57">
        <v>46310.706770833334</v>
      </c>
      <c r="Q1724">
        <v>69410427</v>
      </c>
      <c r="S1724">
        <v>152609259013</v>
      </c>
      <c r="T1724" t="s">
        <v>7262</v>
      </c>
      <c r="U1724" t="s">
        <v>7263</v>
      </c>
      <c r="V1724" t="s">
        <v>7264</v>
      </c>
      <c r="Z1724">
        <v>111.893823</v>
      </c>
      <c r="AA1724">
        <v>-7.1528150000000004</v>
      </c>
      <c r="AB1724" t="s">
        <v>7265</v>
      </c>
      <c r="AC1724" t="s">
        <v>235</v>
      </c>
      <c r="AL1724" t="s">
        <v>217</v>
      </c>
      <c r="AM1724" t="s">
        <v>7266</v>
      </c>
      <c r="AN1724" t="s">
        <v>6</v>
      </c>
      <c r="AO1724" t="s">
        <v>7267</v>
      </c>
      <c r="AP1724" s="57">
        <v>46310.625</v>
      </c>
      <c r="AR1724" t="s">
        <v>218</v>
      </c>
      <c r="AS1724" t="s">
        <v>219</v>
      </c>
      <c r="AT1724" t="s">
        <v>230</v>
      </c>
      <c r="AU1724">
        <v>20261015</v>
      </c>
      <c r="AV1724" t="s">
        <v>221</v>
      </c>
      <c r="AW1724" t="s">
        <v>883</v>
      </c>
      <c r="AX1724" t="s">
        <v>222</v>
      </c>
      <c r="BA1724" s="57">
        <v>46310.625</v>
      </c>
      <c r="BB1724" t="s">
        <v>7266</v>
      </c>
      <c r="BC1724">
        <v>2026</v>
      </c>
      <c r="BD1724">
        <v>10</v>
      </c>
      <c r="BE1724">
        <v>15</v>
      </c>
      <c r="BF1724" s="6">
        <f t="shared" si="78"/>
        <v>46310</v>
      </c>
      <c r="BG1724">
        <f t="shared" si="79"/>
        <v>-0.625</v>
      </c>
      <c r="BH1724" t="str">
        <f t="shared" si="80"/>
        <v>COMPLY</v>
      </c>
      <c r="BI1724" t="str">
        <f>VLOOKUP(H1724,Sheet2!$A$1:$B$270,2,FALSE)</f>
        <v>BOJONEGORO</v>
      </c>
    </row>
    <row r="1725" spans="1:61">
      <c r="A1725">
        <v>1724</v>
      </c>
      <c r="B1725">
        <v>1002636802</v>
      </c>
      <c r="C1725">
        <v>3</v>
      </c>
      <c r="D1725" t="s">
        <v>38</v>
      </c>
      <c r="E1725">
        <v>5</v>
      </c>
      <c r="F1725" t="s">
        <v>92</v>
      </c>
      <c r="G1725" t="s">
        <v>89</v>
      </c>
      <c r="H1725" t="s">
        <v>397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46309.564293981479</v>
      </c>
      <c r="P1725" s="57">
        <v>46311.416388888887</v>
      </c>
      <c r="Q1725">
        <v>69410160</v>
      </c>
      <c r="S1725">
        <v>152609254049</v>
      </c>
      <c r="T1725" t="s">
        <v>7268</v>
      </c>
      <c r="U1725" t="s">
        <v>7269</v>
      </c>
      <c r="V1725" t="s">
        <v>7270</v>
      </c>
      <c r="Z1725">
        <v>111.8879309</v>
      </c>
      <c r="AA1725">
        <v>-7.1454968999999897</v>
      </c>
      <c r="AB1725" t="s">
        <v>7271</v>
      </c>
      <c r="AC1725" t="s">
        <v>216</v>
      </c>
      <c r="AL1725" t="s">
        <v>217</v>
      </c>
      <c r="AM1725" t="s">
        <v>7272</v>
      </c>
      <c r="AN1725" t="s">
        <v>6</v>
      </c>
      <c r="AO1725" t="s">
        <v>6861</v>
      </c>
      <c r="AP1725" s="57">
        <v>46310.458333333336</v>
      </c>
      <c r="AR1725" t="s">
        <v>218</v>
      </c>
      <c r="AS1725" t="s">
        <v>219</v>
      </c>
      <c r="AT1725" t="s">
        <v>230</v>
      </c>
      <c r="AU1725">
        <v>20261016</v>
      </c>
      <c r="AV1725" t="s">
        <v>221</v>
      </c>
      <c r="AW1725" t="s">
        <v>875</v>
      </c>
      <c r="AX1725" t="s">
        <v>222</v>
      </c>
      <c r="BA1725" s="57">
        <v>46310.458333333336</v>
      </c>
      <c r="BB1725" t="s">
        <v>7272</v>
      </c>
      <c r="BC1725">
        <v>2026</v>
      </c>
      <c r="BD1725">
        <v>10</v>
      </c>
      <c r="BE1725">
        <v>16</v>
      </c>
      <c r="BF1725" s="6">
        <f t="shared" si="78"/>
        <v>46311</v>
      </c>
      <c r="BG1725">
        <f t="shared" si="79"/>
        <v>0.54166666666424135</v>
      </c>
      <c r="BH1725" t="str">
        <f t="shared" si="80"/>
        <v>COMPLY</v>
      </c>
      <c r="BI1725" t="str">
        <f>VLOOKUP(H1725,Sheet2!$A$1:$B$270,2,FALSE)</f>
        <v>BOJONEGORO</v>
      </c>
    </row>
    <row r="1726" spans="1:61">
      <c r="A1726">
        <v>1725</v>
      </c>
      <c r="B1726">
        <v>1002639904</v>
      </c>
      <c r="C1726">
        <v>3</v>
      </c>
      <c r="D1726" t="s">
        <v>38</v>
      </c>
      <c r="E1726">
        <v>5</v>
      </c>
      <c r="F1726" t="s">
        <v>92</v>
      </c>
      <c r="G1726" t="s">
        <v>89</v>
      </c>
      <c r="H1726" t="s">
        <v>397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46311.474027777775</v>
      </c>
      <c r="P1726" s="57">
        <v>46311.862662037034</v>
      </c>
      <c r="Q1726">
        <v>69411356</v>
      </c>
      <c r="S1726">
        <v>152609259037</v>
      </c>
      <c r="T1726" t="s">
        <v>9163</v>
      </c>
      <c r="U1726" t="s">
        <v>9164</v>
      </c>
      <c r="V1726" t="s">
        <v>9165</v>
      </c>
      <c r="Z1726">
        <v>111.88401260000001</v>
      </c>
      <c r="AA1726">
        <v>-7.1538614999999997</v>
      </c>
      <c r="AB1726" t="s">
        <v>9166</v>
      </c>
      <c r="AC1726" t="s">
        <v>235</v>
      </c>
      <c r="AL1726" t="s">
        <v>217</v>
      </c>
      <c r="AM1726" t="s">
        <v>9167</v>
      </c>
      <c r="AN1726" t="s">
        <v>6</v>
      </c>
      <c r="AO1726" t="s">
        <v>8170</v>
      </c>
      <c r="AP1726" s="57">
        <v>46312.458333333336</v>
      </c>
      <c r="AR1726" t="s">
        <v>218</v>
      </c>
      <c r="AS1726" t="s">
        <v>219</v>
      </c>
      <c r="AT1726" t="s">
        <v>342</v>
      </c>
      <c r="AU1726">
        <v>20261016</v>
      </c>
      <c r="AV1726" t="s">
        <v>221</v>
      </c>
      <c r="AW1726" t="s">
        <v>821</v>
      </c>
      <c r="AX1726" t="s">
        <v>222</v>
      </c>
      <c r="BA1726" s="57">
        <v>46312.458333333336</v>
      </c>
      <c r="BB1726" t="s">
        <v>9167</v>
      </c>
      <c r="BC1726">
        <v>2026</v>
      </c>
      <c r="BD1726">
        <v>10</v>
      </c>
      <c r="BE1726">
        <v>16</v>
      </c>
      <c r="BF1726" s="6">
        <f t="shared" si="78"/>
        <v>46311</v>
      </c>
      <c r="BG1726">
        <f t="shared" si="79"/>
        <v>-1.4583333333357587</v>
      </c>
      <c r="BH1726" t="str">
        <f t="shared" si="80"/>
        <v>COMPLY</v>
      </c>
      <c r="BI1726" t="str">
        <f>VLOOKUP(H1726,Sheet2!$A$1:$B$270,2,FALSE)</f>
        <v>BOJONEGORO</v>
      </c>
    </row>
    <row r="1727" spans="1:61">
      <c r="A1727">
        <v>1726</v>
      </c>
      <c r="B1727">
        <v>1002636452</v>
      </c>
      <c r="C1727">
        <v>3</v>
      </c>
      <c r="D1727" t="s">
        <v>38</v>
      </c>
      <c r="E1727">
        <v>5</v>
      </c>
      <c r="F1727" t="s">
        <v>92</v>
      </c>
      <c r="G1727" t="s">
        <v>89</v>
      </c>
      <c r="H1727" t="s">
        <v>397</v>
      </c>
      <c r="I1727" t="s">
        <v>212</v>
      </c>
      <c r="J1727" t="s">
        <v>213</v>
      </c>
      <c r="K1727" t="s">
        <v>149</v>
      </c>
      <c r="M1727" t="s">
        <v>1625</v>
      </c>
      <c r="N1727" t="s">
        <v>215</v>
      </c>
      <c r="O1727" s="57">
        <v>46309.465185185189</v>
      </c>
      <c r="P1727" s="57">
        <v>46310.636736111112</v>
      </c>
      <c r="Q1727">
        <v>69409976</v>
      </c>
      <c r="S1727">
        <v>152609259005</v>
      </c>
      <c r="T1727" t="s">
        <v>7870</v>
      </c>
      <c r="U1727" t="s">
        <v>7260</v>
      </c>
      <c r="Z1727">
        <v>111.88425959999999</v>
      </c>
      <c r="AA1727">
        <v>-7.1537414000000004</v>
      </c>
      <c r="AB1727" t="s">
        <v>7261</v>
      </c>
      <c r="AC1727" t="s">
        <v>229</v>
      </c>
      <c r="AO1727" t="s">
        <v>7157</v>
      </c>
      <c r="AR1727" t="s">
        <v>1630</v>
      </c>
      <c r="AS1727" t="s">
        <v>219</v>
      </c>
      <c r="AT1727" t="s">
        <v>220</v>
      </c>
      <c r="AV1727" t="s">
        <v>4453</v>
      </c>
      <c r="AW1727" t="s">
        <v>576</v>
      </c>
      <c r="AX1727" t="s">
        <v>222</v>
      </c>
      <c r="AZ1727" t="s">
        <v>4453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str">
        <f>VLOOKUP(H1727,Sheet2!$A$1:$B$270,2,FALSE)</f>
        <v>BOJONEGORO</v>
      </c>
    </row>
    <row r="1728" spans="1:61">
      <c r="A1728">
        <v>1727</v>
      </c>
      <c r="B1728">
        <v>1002641999</v>
      </c>
      <c r="C1728">
        <v>3</v>
      </c>
      <c r="D1728" t="s">
        <v>38</v>
      </c>
      <c r="E1728">
        <v>5</v>
      </c>
      <c r="F1728" t="s">
        <v>92</v>
      </c>
      <c r="G1728" t="s">
        <v>89</v>
      </c>
      <c r="H1728" t="s">
        <v>265</v>
      </c>
      <c r="I1728" t="s">
        <v>212</v>
      </c>
      <c r="J1728" t="s">
        <v>213</v>
      </c>
      <c r="K1728" t="s">
        <v>149</v>
      </c>
      <c r="L1728" t="s">
        <v>214</v>
      </c>
      <c r="M1728" t="s">
        <v>76</v>
      </c>
      <c r="N1728" t="s">
        <v>215</v>
      </c>
      <c r="O1728" s="57">
        <v>46313.672615740739</v>
      </c>
      <c r="P1728" s="57">
        <v>46314.719872685186</v>
      </c>
      <c r="Q1728">
        <v>69412451</v>
      </c>
      <c r="S1728">
        <v>152643209253</v>
      </c>
      <c r="T1728" t="s">
        <v>9168</v>
      </c>
      <c r="U1728" t="s">
        <v>9169</v>
      </c>
      <c r="V1728" t="s">
        <v>9170</v>
      </c>
      <c r="Z1728">
        <v>111.827046705276</v>
      </c>
      <c r="AA1728">
        <v>-7.1343773016298497</v>
      </c>
      <c r="AB1728" t="s">
        <v>9171</v>
      </c>
      <c r="AC1728" t="s">
        <v>235</v>
      </c>
      <c r="AL1728" t="s">
        <v>217</v>
      </c>
      <c r="AM1728" t="s">
        <v>9172</v>
      </c>
      <c r="AN1728" t="s">
        <v>6</v>
      </c>
      <c r="AO1728" t="s">
        <v>9173</v>
      </c>
      <c r="AP1728" s="57">
        <v>46315.333333333336</v>
      </c>
      <c r="AR1728" t="s">
        <v>218</v>
      </c>
      <c r="AS1728" t="s">
        <v>822</v>
      </c>
      <c r="AT1728" t="s">
        <v>230</v>
      </c>
      <c r="AU1728">
        <v>20261019</v>
      </c>
      <c r="AV1728" t="s">
        <v>221</v>
      </c>
      <c r="AW1728" t="s">
        <v>923</v>
      </c>
      <c r="AX1728" t="s">
        <v>222</v>
      </c>
      <c r="BA1728" s="57">
        <v>46315.333333333336</v>
      </c>
      <c r="BB1728" t="s">
        <v>9172</v>
      </c>
      <c r="BC1728">
        <v>2026</v>
      </c>
      <c r="BD1728">
        <v>10</v>
      </c>
      <c r="BE1728">
        <v>19</v>
      </c>
      <c r="BF1728" s="6">
        <f t="shared" si="78"/>
        <v>46314</v>
      </c>
      <c r="BG1728">
        <f t="shared" si="79"/>
        <v>-1.3333333333357587</v>
      </c>
      <c r="BH1728" t="str">
        <f t="shared" si="80"/>
        <v>COMPLY</v>
      </c>
      <c r="BI1728" t="str">
        <f>VLOOKUP(H1728,Sheet2!$A$1:$B$270,2,FALSE)</f>
        <v>BOJONEGORO</v>
      </c>
    </row>
    <row r="1729" spans="1:61">
      <c r="A1729">
        <v>1728</v>
      </c>
      <c r="B1729">
        <v>1002616866</v>
      </c>
      <c r="C1729">
        <v>3</v>
      </c>
      <c r="D1729" t="s">
        <v>38</v>
      </c>
      <c r="E1729">
        <v>5</v>
      </c>
      <c r="F1729" t="s">
        <v>92</v>
      </c>
      <c r="G1729" t="s">
        <v>89</v>
      </c>
      <c r="H1729" t="s">
        <v>358</v>
      </c>
      <c r="I1729" t="s">
        <v>212</v>
      </c>
      <c r="J1729" t="s">
        <v>213</v>
      </c>
      <c r="K1729" t="s">
        <v>149</v>
      </c>
      <c r="M1729" t="s">
        <v>76</v>
      </c>
      <c r="N1729" t="s">
        <v>215</v>
      </c>
      <c r="O1729" s="57">
        <v>46296.348449074074</v>
      </c>
      <c r="P1729" s="57">
        <v>46296.564571759256</v>
      </c>
      <c r="Q1729">
        <v>69389383</v>
      </c>
      <c r="S1729">
        <v>152644205147</v>
      </c>
      <c r="T1729" t="s">
        <v>888</v>
      </c>
      <c r="U1729" t="s">
        <v>926</v>
      </c>
      <c r="V1729" t="s">
        <v>1297</v>
      </c>
      <c r="Z1729">
        <v>111.616111</v>
      </c>
      <c r="AA1729">
        <v>-7.268052</v>
      </c>
      <c r="AB1729" t="s">
        <v>889</v>
      </c>
      <c r="AC1729" t="s">
        <v>229</v>
      </c>
      <c r="AL1729" t="s">
        <v>217</v>
      </c>
      <c r="AM1729" t="s">
        <v>936</v>
      </c>
      <c r="AN1729" t="s">
        <v>6</v>
      </c>
      <c r="AO1729" s="57">
        <v>46032.351168981484</v>
      </c>
      <c r="AR1729" t="s">
        <v>218</v>
      </c>
      <c r="AS1729" t="s">
        <v>822</v>
      </c>
      <c r="AT1729" t="s">
        <v>230</v>
      </c>
      <c r="AU1729">
        <v>20261001</v>
      </c>
      <c r="AV1729" t="s">
        <v>221</v>
      </c>
      <c r="AW1729" t="s">
        <v>559</v>
      </c>
      <c r="AX1729" t="s">
        <v>222</v>
      </c>
      <c r="BA1729" s="57">
        <v>46296.291666666664</v>
      </c>
      <c r="BB1729" t="s">
        <v>936</v>
      </c>
      <c r="BC1729">
        <v>2026</v>
      </c>
      <c r="BD1729">
        <v>10</v>
      </c>
      <c r="BE1729">
        <v>1</v>
      </c>
      <c r="BF1729" s="6">
        <f t="shared" si="78"/>
        <v>46296</v>
      </c>
      <c r="BG1729">
        <f t="shared" si="79"/>
        <v>-0.29166666666424135</v>
      </c>
      <c r="BH1729" t="str">
        <f t="shared" si="80"/>
        <v>COMPLY</v>
      </c>
      <c r="BI1729" t="str">
        <f>VLOOKUP(H1729,Sheet2!$A$1:$B$270,2,FALSE)</f>
        <v>BOJONEGORO</v>
      </c>
    </row>
    <row r="1730" spans="1:61">
      <c r="A1730">
        <v>1729</v>
      </c>
      <c r="B1730">
        <v>1002619889</v>
      </c>
      <c r="C1730">
        <v>3</v>
      </c>
      <c r="D1730" t="s">
        <v>38</v>
      </c>
      <c r="E1730">
        <v>5</v>
      </c>
      <c r="F1730" t="s">
        <v>92</v>
      </c>
      <c r="G1730" t="s">
        <v>89</v>
      </c>
      <c r="H1730" t="s">
        <v>358</v>
      </c>
      <c r="I1730" t="s">
        <v>212</v>
      </c>
      <c r="J1730" t="s">
        <v>213</v>
      </c>
      <c r="K1730" t="s">
        <v>149</v>
      </c>
      <c r="L1730" t="s">
        <v>214</v>
      </c>
      <c r="M1730" t="s">
        <v>76</v>
      </c>
      <c r="N1730" t="s">
        <v>215</v>
      </c>
      <c r="O1730" s="57">
        <v>46297.582418981481</v>
      </c>
      <c r="P1730" s="57">
        <v>46297.761770833335</v>
      </c>
      <c r="Q1730">
        <v>69403109</v>
      </c>
      <c r="S1730">
        <v>152644205152</v>
      </c>
      <c r="T1730" t="s">
        <v>2314</v>
      </c>
      <c r="U1730" t="s">
        <v>2315</v>
      </c>
      <c r="V1730" t="s">
        <v>2316</v>
      </c>
      <c r="Z1730">
        <v>111.5951649</v>
      </c>
      <c r="AA1730">
        <v>-7.295852</v>
      </c>
      <c r="AB1730" t="s">
        <v>2317</v>
      </c>
      <c r="AC1730" t="s">
        <v>235</v>
      </c>
      <c r="AL1730" t="s">
        <v>217</v>
      </c>
      <c r="AM1730" t="s">
        <v>2318</v>
      </c>
      <c r="AN1730" t="s">
        <v>6</v>
      </c>
      <c r="AO1730" s="57">
        <v>46063.61105324074</v>
      </c>
      <c r="AP1730" s="57">
        <v>46298.458333333336</v>
      </c>
      <c r="AR1730" t="s">
        <v>218</v>
      </c>
      <c r="AS1730" t="s">
        <v>822</v>
      </c>
      <c r="AT1730" t="s">
        <v>230</v>
      </c>
      <c r="AU1730">
        <v>20261002</v>
      </c>
      <c r="AV1730" t="s">
        <v>221</v>
      </c>
      <c r="AW1730" t="s">
        <v>879</v>
      </c>
      <c r="AX1730" t="s">
        <v>222</v>
      </c>
      <c r="BA1730" s="57">
        <v>46298.458333333336</v>
      </c>
      <c r="BB1730" t="s">
        <v>2318</v>
      </c>
      <c r="BC1730">
        <v>2026</v>
      </c>
      <c r="BD1730">
        <v>10</v>
      </c>
      <c r="BE1730">
        <v>2</v>
      </c>
      <c r="BF1730" s="6">
        <f t="shared" ref="BF1730:BF1793" si="81">DATE(BC1730,BD1730,BE1730)</f>
        <v>46297</v>
      </c>
      <c r="BG1730">
        <f t="shared" ref="BG1730:BG1793" si="82">BF1730-BA1730</f>
        <v>-1.4583333333357587</v>
      </c>
      <c r="BH1730" t="str">
        <f t="shared" ref="BH1730:BH1793" si="83">IF(BG1730=1,"COMPLY",IF(BG1730&lt;1,"COMPLY","NOT COMPLY"))</f>
        <v>COMPLY</v>
      </c>
      <c r="BI1730" t="str">
        <f>VLOOKUP(H1730,Sheet2!$A$1:$B$270,2,FALSE)</f>
        <v>BOJONEGORO</v>
      </c>
    </row>
    <row r="1731" spans="1:61">
      <c r="A1731">
        <v>1730</v>
      </c>
      <c r="B1731">
        <v>1002625966</v>
      </c>
      <c r="C1731">
        <v>3</v>
      </c>
      <c r="D1731" t="s">
        <v>38</v>
      </c>
      <c r="E1731">
        <v>5</v>
      </c>
      <c r="F1731" t="s">
        <v>92</v>
      </c>
      <c r="G1731" t="s">
        <v>89</v>
      </c>
      <c r="H1731" t="s">
        <v>358</v>
      </c>
      <c r="I1731" t="s">
        <v>212</v>
      </c>
      <c r="J1731" t="s">
        <v>213</v>
      </c>
      <c r="K1731" t="s">
        <v>149</v>
      </c>
      <c r="L1731" t="s">
        <v>214</v>
      </c>
      <c r="M1731" t="s">
        <v>76</v>
      </c>
      <c r="N1731" t="s">
        <v>215</v>
      </c>
      <c r="O1731" s="57">
        <v>46302.516388888886</v>
      </c>
      <c r="P1731" s="57">
        <v>46302.791898148149</v>
      </c>
      <c r="Q1731">
        <v>69405786</v>
      </c>
      <c r="S1731">
        <v>152644205332</v>
      </c>
      <c r="T1731" t="s">
        <v>4277</v>
      </c>
      <c r="U1731" t="s">
        <v>2315</v>
      </c>
      <c r="V1731" t="s">
        <v>4278</v>
      </c>
      <c r="Z1731">
        <v>111.593763</v>
      </c>
      <c r="AA1731">
        <v>-7.295064</v>
      </c>
      <c r="AB1731" t="s">
        <v>4279</v>
      </c>
      <c r="AC1731" t="s">
        <v>235</v>
      </c>
      <c r="AL1731" t="s">
        <v>217</v>
      </c>
      <c r="AM1731" t="s">
        <v>4280</v>
      </c>
      <c r="AN1731" t="s">
        <v>6</v>
      </c>
      <c r="AO1731" s="57">
        <v>46213.517812500002</v>
      </c>
      <c r="AP1731" s="57">
        <v>46304.458333333336</v>
      </c>
      <c r="AR1731" t="s">
        <v>218</v>
      </c>
      <c r="AS1731" t="s">
        <v>822</v>
      </c>
      <c r="AT1731" t="s">
        <v>230</v>
      </c>
      <c r="AU1731">
        <v>20261007</v>
      </c>
      <c r="AV1731" t="s">
        <v>221</v>
      </c>
      <c r="AW1731" t="s">
        <v>879</v>
      </c>
      <c r="AX1731" t="s">
        <v>222</v>
      </c>
      <c r="BA1731" s="57">
        <v>46304.458333333336</v>
      </c>
      <c r="BB1731" t="s">
        <v>4280</v>
      </c>
      <c r="BC1731">
        <v>2026</v>
      </c>
      <c r="BD1731">
        <v>10</v>
      </c>
      <c r="BE1731">
        <v>7</v>
      </c>
      <c r="BF1731" s="6">
        <f t="shared" si="81"/>
        <v>46302</v>
      </c>
      <c r="BG1731">
        <f t="shared" si="82"/>
        <v>-2.4583333333357587</v>
      </c>
      <c r="BH1731" t="str">
        <f t="shared" si="83"/>
        <v>COMPLY</v>
      </c>
      <c r="BI1731" t="str">
        <f>VLOOKUP(H1731,Sheet2!$A$1:$B$270,2,FALSE)</f>
        <v>BOJONEGORO</v>
      </c>
    </row>
    <row r="1732" spans="1:61">
      <c r="A1732">
        <v>1731</v>
      </c>
      <c r="B1732">
        <v>1002644163</v>
      </c>
      <c r="C1732">
        <v>3</v>
      </c>
      <c r="D1732" t="s">
        <v>38</v>
      </c>
      <c r="E1732">
        <v>5</v>
      </c>
      <c r="F1732" t="s">
        <v>92</v>
      </c>
      <c r="G1732" t="s">
        <v>89</v>
      </c>
      <c r="H1732" t="s">
        <v>358</v>
      </c>
      <c r="I1732" t="s">
        <v>212</v>
      </c>
      <c r="J1732" t="s">
        <v>213</v>
      </c>
      <c r="K1732" t="s">
        <v>149</v>
      </c>
      <c r="L1732" t="s">
        <v>214</v>
      </c>
      <c r="M1732" t="s">
        <v>76</v>
      </c>
      <c r="N1732" t="s">
        <v>215</v>
      </c>
      <c r="O1732" s="57">
        <v>46314.710185185184</v>
      </c>
      <c r="P1732" s="57">
        <v>46315.880266203705</v>
      </c>
      <c r="Q1732">
        <v>69413276</v>
      </c>
      <c r="S1732">
        <v>152644205690</v>
      </c>
      <c r="T1732" t="s">
        <v>9964</v>
      </c>
      <c r="U1732" t="s">
        <v>9965</v>
      </c>
      <c r="V1732" t="s">
        <v>9966</v>
      </c>
      <c r="Z1732">
        <v>111.54414653777999</v>
      </c>
      <c r="AA1732">
        <v>-7.2689068151090597</v>
      </c>
      <c r="AB1732" t="s">
        <v>9967</v>
      </c>
      <c r="AC1732" t="s">
        <v>235</v>
      </c>
      <c r="AL1732" t="s">
        <v>217</v>
      </c>
      <c r="AM1732" t="s">
        <v>9968</v>
      </c>
      <c r="AN1732" t="s">
        <v>6</v>
      </c>
      <c r="AO1732" t="s">
        <v>9426</v>
      </c>
      <c r="AP1732" s="57">
        <v>46316.625</v>
      </c>
      <c r="AR1732" t="s">
        <v>218</v>
      </c>
      <c r="AS1732" t="s">
        <v>822</v>
      </c>
      <c r="AT1732" t="s">
        <v>230</v>
      </c>
      <c r="AU1732">
        <v>20261020</v>
      </c>
      <c r="AV1732" t="s">
        <v>221</v>
      </c>
      <c r="AW1732" t="s">
        <v>875</v>
      </c>
      <c r="AX1732" t="s">
        <v>222</v>
      </c>
      <c r="BA1732" s="57">
        <v>46316.625</v>
      </c>
      <c r="BB1732" t="s">
        <v>9968</v>
      </c>
      <c r="BC1732">
        <v>2026</v>
      </c>
      <c r="BD1732">
        <v>10</v>
      </c>
      <c r="BE1732">
        <v>20</v>
      </c>
      <c r="BF1732" s="6">
        <f t="shared" si="81"/>
        <v>46315</v>
      </c>
      <c r="BG1732">
        <f t="shared" si="82"/>
        <v>-1.625</v>
      </c>
      <c r="BH1732" t="str">
        <f t="shared" si="83"/>
        <v>COMPLY</v>
      </c>
      <c r="BI1732" t="str">
        <f>VLOOKUP(H1732,Sheet2!$A$1:$B$270,2,FALSE)</f>
        <v>BOJONEGORO</v>
      </c>
    </row>
    <row r="1733" spans="1:61">
      <c r="A1733">
        <v>1732</v>
      </c>
      <c r="B1733">
        <v>1002643889</v>
      </c>
      <c r="C1733">
        <v>3</v>
      </c>
      <c r="D1733" t="s">
        <v>38</v>
      </c>
      <c r="E1733">
        <v>5</v>
      </c>
      <c r="F1733" t="s">
        <v>92</v>
      </c>
      <c r="G1733" t="s">
        <v>89</v>
      </c>
      <c r="H1733" t="s">
        <v>358</v>
      </c>
      <c r="I1733" t="s">
        <v>212</v>
      </c>
      <c r="J1733" t="s">
        <v>213</v>
      </c>
      <c r="K1733" t="s">
        <v>149</v>
      </c>
      <c r="L1733" t="s">
        <v>214</v>
      </c>
      <c r="M1733" t="s">
        <v>238</v>
      </c>
      <c r="N1733" t="s">
        <v>215</v>
      </c>
      <c r="O1733" s="57">
        <v>46314.662199074075</v>
      </c>
      <c r="P1733" s="57">
        <v>46314.663958333331</v>
      </c>
      <c r="Q1733">
        <v>69413174</v>
      </c>
      <c r="S1733">
        <v>152644204421</v>
      </c>
      <c r="T1733" t="s">
        <v>9959</v>
      </c>
      <c r="U1733" t="s">
        <v>9960</v>
      </c>
      <c r="V1733" t="s">
        <v>9961</v>
      </c>
      <c r="Z1733">
        <v>111.71561</v>
      </c>
      <c r="AA1733">
        <v>-7.1717839999999997</v>
      </c>
      <c r="AB1733" t="s">
        <v>9962</v>
      </c>
      <c r="AC1733" t="s">
        <v>235</v>
      </c>
      <c r="AL1733" t="s">
        <v>217</v>
      </c>
      <c r="AM1733" t="s">
        <v>9963</v>
      </c>
      <c r="AN1733" t="s">
        <v>6</v>
      </c>
      <c r="AO1733" t="s">
        <v>9749</v>
      </c>
      <c r="AP1733" s="57">
        <v>46316.625</v>
      </c>
      <c r="AR1733" t="s">
        <v>239</v>
      </c>
      <c r="AS1733" t="s">
        <v>822</v>
      </c>
      <c r="AT1733" t="s">
        <v>230</v>
      </c>
      <c r="AV1733" t="s">
        <v>238</v>
      </c>
      <c r="AW1733" t="s">
        <v>875</v>
      </c>
      <c r="AX1733" t="s">
        <v>222</v>
      </c>
      <c r="BA1733" s="57">
        <v>46316.625</v>
      </c>
      <c r="BB1733" t="s">
        <v>9963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str">
        <f>VLOOKUP(H1733,Sheet2!$A$1:$B$270,2,FALSE)</f>
        <v>BOJONEGORO</v>
      </c>
    </row>
    <row r="1734" spans="1:61">
      <c r="A1734">
        <v>1733</v>
      </c>
      <c r="B1734">
        <v>1002617935</v>
      </c>
      <c r="C1734">
        <v>3</v>
      </c>
      <c r="D1734" t="s">
        <v>38</v>
      </c>
      <c r="E1734">
        <v>5</v>
      </c>
      <c r="F1734" t="s">
        <v>92</v>
      </c>
      <c r="G1734" t="s">
        <v>89</v>
      </c>
      <c r="H1734" t="s">
        <v>395</v>
      </c>
      <c r="I1734" t="s">
        <v>212</v>
      </c>
      <c r="J1734" t="s">
        <v>213</v>
      </c>
      <c r="K1734" t="s">
        <v>149</v>
      </c>
      <c r="L1734" t="s">
        <v>214</v>
      </c>
      <c r="M1734" t="s">
        <v>1400</v>
      </c>
      <c r="N1734" t="s">
        <v>215</v>
      </c>
      <c r="O1734" s="57">
        <v>46296.57471064815</v>
      </c>
      <c r="P1734" s="57">
        <v>46300.34715277778</v>
      </c>
      <c r="Q1734">
        <v>69402382</v>
      </c>
      <c r="S1734">
        <v>152642208838</v>
      </c>
      <c r="T1734" t="s">
        <v>1298</v>
      </c>
      <c r="U1734" t="s">
        <v>1299</v>
      </c>
      <c r="V1734" t="s">
        <v>1300</v>
      </c>
      <c r="Z1734">
        <v>112.04554980971299</v>
      </c>
      <c r="AA1734">
        <v>-7.3014816862188603</v>
      </c>
      <c r="AB1734" t="s">
        <v>1301</v>
      </c>
      <c r="AC1734" t="s">
        <v>235</v>
      </c>
      <c r="AL1734" t="s">
        <v>217</v>
      </c>
      <c r="AM1734" t="s">
        <v>981</v>
      </c>
      <c r="AN1734" t="s">
        <v>6</v>
      </c>
      <c r="AO1734" s="57">
        <v>46032.579872685186</v>
      </c>
      <c r="AP1734" s="57">
        <v>46297.625</v>
      </c>
      <c r="AR1734" t="s">
        <v>14</v>
      </c>
      <c r="AS1734" t="s">
        <v>822</v>
      </c>
      <c r="AT1734" t="s">
        <v>220</v>
      </c>
      <c r="AV1734" t="s">
        <v>2319</v>
      </c>
      <c r="AW1734" t="s">
        <v>1302</v>
      </c>
      <c r="AX1734" t="s">
        <v>222</v>
      </c>
      <c r="BA1734" s="57">
        <v>46297.625</v>
      </c>
      <c r="BB1734" t="s">
        <v>981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str">
        <f>VLOOKUP(H1734,Sheet2!$A$1:$B$270,2,FALSE)</f>
        <v>BOJONEGORO</v>
      </c>
    </row>
    <row r="1735" spans="1:61">
      <c r="A1735">
        <v>1734</v>
      </c>
      <c r="B1735">
        <v>1002618689</v>
      </c>
      <c r="C1735">
        <v>3</v>
      </c>
      <c r="D1735" t="s">
        <v>38</v>
      </c>
      <c r="E1735">
        <v>5</v>
      </c>
      <c r="F1735" t="s">
        <v>92</v>
      </c>
      <c r="G1735" t="s">
        <v>89</v>
      </c>
      <c r="H1735" t="s">
        <v>395</v>
      </c>
      <c r="I1735" t="s">
        <v>212</v>
      </c>
      <c r="J1735" t="s">
        <v>213</v>
      </c>
      <c r="K1735" t="s">
        <v>149</v>
      </c>
      <c r="L1735" t="s">
        <v>214</v>
      </c>
      <c r="M1735" t="s">
        <v>1400</v>
      </c>
      <c r="N1735" t="s">
        <v>215</v>
      </c>
      <c r="O1735" s="57">
        <v>46296.712199074071</v>
      </c>
      <c r="P1735" s="57">
        <v>46300.459236111114</v>
      </c>
      <c r="Q1735">
        <v>69402583</v>
      </c>
      <c r="S1735">
        <v>152642208839</v>
      </c>
      <c r="T1735" t="s">
        <v>1298</v>
      </c>
      <c r="U1735" t="s">
        <v>1299</v>
      </c>
      <c r="V1735" t="s">
        <v>1303</v>
      </c>
      <c r="Z1735">
        <v>112.045515559278</v>
      </c>
      <c r="AA1735">
        <v>-7.3014879263283801</v>
      </c>
      <c r="AB1735" t="s">
        <v>1304</v>
      </c>
      <c r="AC1735" t="s">
        <v>235</v>
      </c>
      <c r="AL1735" t="s">
        <v>217</v>
      </c>
      <c r="AM1735" t="s">
        <v>1305</v>
      </c>
      <c r="AN1735" t="s">
        <v>6</v>
      </c>
      <c r="AO1735" s="57">
        <v>46032.726099537038</v>
      </c>
      <c r="AP1735" s="57">
        <v>46297.625</v>
      </c>
      <c r="AR1735" t="s">
        <v>14</v>
      </c>
      <c r="AS1735" t="s">
        <v>822</v>
      </c>
      <c r="AT1735" t="s">
        <v>220</v>
      </c>
      <c r="AV1735" t="s">
        <v>3011</v>
      </c>
      <c r="AW1735" t="s">
        <v>1302</v>
      </c>
      <c r="AX1735" t="s">
        <v>222</v>
      </c>
      <c r="BA1735" s="57">
        <v>46297.625</v>
      </c>
      <c r="BB1735" t="s">
        <v>1305</v>
      </c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str">
        <f>VLOOKUP(H1735,Sheet2!$A$1:$B$270,2,FALSE)</f>
        <v>BOJONEGORO</v>
      </c>
    </row>
    <row r="1736" spans="1:61">
      <c r="A1736">
        <v>1735</v>
      </c>
      <c r="B1736">
        <v>1002626340</v>
      </c>
      <c r="C1736">
        <v>3</v>
      </c>
      <c r="D1736" t="s">
        <v>38</v>
      </c>
      <c r="E1736">
        <v>5</v>
      </c>
      <c r="F1736" t="s">
        <v>92</v>
      </c>
      <c r="G1736" t="s">
        <v>89</v>
      </c>
      <c r="H1736" t="s">
        <v>395</v>
      </c>
      <c r="I1736" t="s">
        <v>212</v>
      </c>
      <c r="J1736" t="s">
        <v>213</v>
      </c>
      <c r="K1736" t="s">
        <v>149</v>
      </c>
      <c r="L1736" t="s">
        <v>214</v>
      </c>
      <c r="M1736" t="s">
        <v>1400</v>
      </c>
      <c r="N1736" t="s">
        <v>215</v>
      </c>
      <c r="O1736" s="57">
        <v>46302.598321759258</v>
      </c>
      <c r="P1736" s="57">
        <v>46309.365023148152</v>
      </c>
      <c r="Q1736">
        <v>69405929</v>
      </c>
      <c r="S1736">
        <v>152642209016</v>
      </c>
      <c r="T1736" t="s">
        <v>4281</v>
      </c>
      <c r="U1736" t="s">
        <v>4282</v>
      </c>
      <c r="V1736" t="s">
        <v>4283</v>
      </c>
      <c r="Z1736">
        <v>111.962536</v>
      </c>
      <c r="AA1736">
        <v>-7.1918920000000002</v>
      </c>
      <c r="AB1736" t="s">
        <v>4284</v>
      </c>
      <c r="AC1736" t="s">
        <v>235</v>
      </c>
      <c r="AL1736" t="s">
        <v>217</v>
      </c>
      <c r="AM1736" t="s">
        <v>3714</v>
      </c>
      <c r="AN1736" t="s">
        <v>6</v>
      </c>
      <c r="AO1736" s="57">
        <v>46213.601053240738</v>
      </c>
      <c r="AP1736" s="57">
        <v>46303.458333333336</v>
      </c>
      <c r="AQ1736" t="s">
        <v>1495</v>
      </c>
      <c r="AR1736" t="s">
        <v>14</v>
      </c>
      <c r="AS1736" t="s">
        <v>822</v>
      </c>
      <c r="AT1736" t="s">
        <v>230</v>
      </c>
      <c r="AV1736" t="s">
        <v>6794</v>
      </c>
      <c r="AW1736" t="s">
        <v>883</v>
      </c>
      <c r="AX1736" t="s">
        <v>222</v>
      </c>
      <c r="BA1736" s="57">
        <v>46303.458333333336</v>
      </c>
      <c r="BB1736" t="s">
        <v>3714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str">
        <f>VLOOKUP(H1736,Sheet2!$A$1:$B$270,2,FALSE)</f>
        <v>BOJONEGORO</v>
      </c>
    </row>
    <row r="1737" spans="1:61">
      <c r="A1737">
        <v>1736</v>
      </c>
      <c r="B1737">
        <v>1002620679</v>
      </c>
      <c r="C1737">
        <v>3</v>
      </c>
      <c r="D1737" t="s">
        <v>38</v>
      </c>
      <c r="E1737">
        <v>5</v>
      </c>
      <c r="F1737" t="s">
        <v>92</v>
      </c>
      <c r="G1737" t="s">
        <v>89</v>
      </c>
      <c r="H1737" t="s">
        <v>395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46297.817812499998</v>
      </c>
      <c r="P1737" s="57">
        <v>46299.804861111108</v>
      </c>
      <c r="Q1737">
        <v>69403416</v>
      </c>
      <c r="S1737">
        <v>152642208842</v>
      </c>
      <c r="T1737" t="s">
        <v>2320</v>
      </c>
      <c r="U1737" t="s">
        <v>2321</v>
      </c>
      <c r="V1737" t="s">
        <v>2322</v>
      </c>
      <c r="Z1737">
        <v>111.99835617095199</v>
      </c>
      <c r="AA1737">
        <v>-7.1778876769172797</v>
      </c>
      <c r="AB1737" t="s">
        <v>2323</v>
      </c>
      <c r="AC1737" t="s">
        <v>235</v>
      </c>
      <c r="AL1737" t="s">
        <v>217</v>
      </c>
      <c r="AM1737" t="s">
        <v>2205</v>
      </c>
      <c r="AN1737" t="s">
        <v>6</v>
      </c>
      <c r="AO1737" s="57">
        <v>46063.819363425922</v>
      </c>
      <c r="AP1737" s="57">
        <v>46299.333333333336</v>
      </c>
      <c r="AR1737" t="s">
        <v>218</v>
      </c>
      <c r="AS1737" t="s">
        <v>822</v>
      </c>
      <c r="AT1737" t="s">
        <v>342</v>
      </c>
      <c r="AU1737">
        <v>20261004</v>
      </c>
      <c r="AV1737" t="s">
        <v>221</v>
      </c>
      <c r="AW1737" t="s">
        <v>2324</v>
      </c>
      <c r="AX1737" t="s">
        <v>222</v>
      </c>
      <c r="BA1737" s="57">
        <v>46299.333333333336</v>
      </c>
      <c r="BB1737" t="s">
        <v>2205</v>
      </c>
      <c r="BC1737">
        <v>2026</v>
      </c>
      <c r="BD1737">
        <v>10</v>
      </c>
      <c r="BE1737">
        <v>4</v>
      </c>
      <c r="BF1737" s="6">
        <f t="shared" si="81"/>
        <v>46299</v>
      </c>
      <c r="BG1737">
        <f t="shared" si="82"/>
        <v>-0.33333333333575865</v>
      </c>
      <c r="BH1737" t="str">
        <f t="shared" si="83"/>
        <v>COMPLY</v>
      </c>
      <c r="BI1737" t="str">
        <f>VLOOKUP(H1737,Sheet2!$A$1:$B$270,2,FALSE)</f>
        <v>BOJONEGORO</v>
      </c>
    </row>
    <row r="1738" spans="1:61">
      <c r="A1738">
        <v>1737</v>
      </c>
      <c r="B1738">
        <v>1002621574</v>
      </c>
      <c r="C1738">
        <v>3</v>
      </c>
      <c r="D1738" t="s">
        <v>38</v>
      </c>
      <c r="E1738">
        <v>5</v>
      </c>
      <c r="F1738" t="s">
        <v>92</v>
      </c>
      <c r="G1738" t="s">
        <v>89</v>
      </c>
      <c r="H1738" t="s">
        <v>395</v>
      </c>
      <c r="I1738" t="s">
        <v>212</v>
      </c>
      <c r="J1738" t="s">
        <v>213</v>
      </c>
      <c r="K1738" t="s">
        <v>149</v>
      </c>
      <c r="M1738" t="s">
        <v>76</v>
      </c>
      <c r="N1738" t="s">
        <v>215</v>
      </c>
      <c r="O1738" s="57">
        <v>46300.34716435185</v>
      </c>
      <c r="P1738" s="57">
        <v>46300.703958333332</v>
      </c>
      <c r="Q1738">
        <v>69402382</v>
      </c>
      <c r="S1738">
        <v>152642208843</v>
      </c>
      <c r="T1738" t="s">
        <v>1298</v>
      </c>
      <c r="U1738" t="s">
        <v>3012</v>
      </c>
      <c r="V1738" t="s">
        <v>3013</v>
      </c>
      <c r="Z1738">
        <v>112.02802800000001</v>
      </c>
      <c r="AA1738">
        <v>-7.3017859999999999</v>
      </c>
      <c r="AB1738" t="s">
        <v>1301</v>
      </c>
      <c r="AC1738" t="s">
        <v>229</v>
      </c>
      <c r="AL1738" t="s">
        <v>217</v>
      </c>
      <c r="AM1738" t="s">
        <v>3014</v>
      </c>
      <c r="AN1738" t="s">
        <v>6</v>
      </c>
      <c r="AO1738" s="57">
        <v>46152.361574074072</v>
      </c>
      <c r="AR1738" t="s">
        <v>218</v>
      </c>
      <c r="AS1738" t="s">
        <v>822</v>
      </c>
      <c r="AT1738" t="s">
        <v>220</v>
      </c>
      <c r="AU1738">
        <v>20261005</v>
      </c>
      <c r="AV1738" t="s">
        <v>221</v>
      </c>
      <c r="AW1738" t="s">
        <v>540</v>
      </c>
      <c r="AX1738" t="s">
        <v>222</v>
      </c>
      <c r="BA1738" s="57">
        <v>46300.291666666664</v>
      </c>
      <c r="BB1738" t="s">
        <v>3014</v>
      </c>
      <c r="BC1738">
        <v>2026</v>
      </c>
      <c r="BD1738">
        <v>10</v>
      </c>
      <c r="BE1738">
        <v>5</v>
      </c>
      <c r="BF1738" s="6">
        <f t="shared" si="81"/>
        <v>46300</v>
      </c>
      <c r="BG1738">
        <f t="shared" si="82"/>
        <v>-0.29166666666424135</v>
      </c>
      <c r="BH1738" t="str">
        <f t="shared" si="83"/>
        <v>COMPLY</v>
      </c>
      <c r="BI1738" t="str">
        <f>VLOOKUP(H1738,Sheet2!$A$1:$B$270,2,FALSE)</f>
        <v>BOJONEGORO</v>
      </c>
    </row>
    <row r="1739" spans="1:61">
      <c r="A1739">
        <v>1738</v>
      </c>
      <c r="B1739">
        <v>1002622068</v>
      </c>
      <c r="C1739">
        <v>3</v>
      </c>
      <c r="D1739" t="s">
        <v>38</v>
      </c>
      <c r="E1739">
        <v>5</v>
      </c>
      <c r="F1739" t="s">
        <v>92</v>
      </c>
      <c r="G1739" t="s">
        <v>89</v>
      </c>
      <c r="H1739" t="s">
        <v>395</v>
      </c>
      <c r="I1739" t="s">
        <v>212</v>
      </c>
      <c r="J1739" t="s">
        <v>213</v>
      </c>
      <c r="K1739" t="s">
        <v>149</v>
      </c>
      <c r="M1739" t="s">
        <v>76</v>
      </c>
      <c r="N1739" t="s">
        <v>215</v>
      </c>
      <c r="O1739" s="57">
        <v>46300.459236111114</v>
      </c>
      <c r="P1739" s="57">
        <v>46300.819340277776</v>
      </c>
      <c r="Q1739">
        <v>69402583</v>
      </c>
      <c r="S1739">
        <v>152642208844</v>
      </c>
      <c r="T1739" t="s">
        <v>1298</v>
      </c>
      <c r="U1739" t="s">
        <v>3012</v>
      </c>
      <c r="V1739" t="s">
        <v>3015</v>
      </c>
      <c r="Z1739">
        <v>112.02802800000001</v>
      </c>
      <c r="AA1739">
        <v>-7.3017859999999999</v>
      </c>
      <c r="AB1739" t="s">
        <v>1304</v>
      </c>
      <c r="AC1739" t="s">
        <v>229</v>
      </c>
      <c r="AL1739" t="s">
        <v>217</v>
      </c>
      <c r="AM1739" t="s">
        <v>3016</v>
      </c>
      <c r="AN1739" t="s">
        <v>6</v>
      </c>
      <c r="AO1739" s="57">
        <v>46152.486157407409</v>
      </c>
      <c r="AR1739" t="s">
        <v>218</v>
      </c>
      <c r="AS1739" t="s">
        <v>822</v>
      </c>
      <c r="AT1739" t="s">
        <v>220</v>
      </c>
      <c r="AU1739">
        <v>20261005</v>
      </c>
      <c r="AV1739" t="s">
        <v>221</v>
      </c>
      <c r="AW1739" t="s">
        <v>3017</v>
      </c>
      <c r="AX1739" t="s">
        <v>222</v>
      </c>
      <c r="BA1739" s="57">
        <v>46300.291666666664</v>
      </c>
      <c r="BB1739" t="s">
        <v>3016</v>
      </c>
      <c r="BC1739">
        <v>2026</v>
      </c>
      <c r="BD1739">
        <v>10</v>
      </c>
      <c r="BE1739">
        <v>5</v>
      </c>
      <c r="BF1739" s="6">
        <f t="shared" si="81"/>
        <v>46300</v>
      </c>
      <c r="BG1739">
        <f t="shared" si="82"/>
        <v>-0.29166666666424135</v>
      </c>
      <c r="BH1739" t="str">
        <f t="shared" si="83"/>
        <v>COMPLY</v>
      </c>
      <c r="BI1739" t="str">
        <f>VLOOKUP(H1739,Sheet2!$A$1:$B$270,2,FALSE)</f>
        <v>BOJONEGORO</v>
      </c>
    </row>
    <row r="1740" spans="1:61">
      <c r="A1740">
        <v>1739</v>
      </c>
      <c r="B1740">
        <v>1002636031</v>
      </c>
      <c r="C1740">
        <v>3</v>
      </c>
      <c r="D1740" t="s">
        <v>38</v>
      </c>
      <c r="E1740">
        <v>5</v>
      </c>
      <c r="F1740" t="s">
        <v>92</v>
      </c>
      <c r="G1740" t="s">
        <v>89</v>
      </c>
      <c r="H1740" t="s">
        <v>395</v>
      </c>
      <c r="I1740" t="s">
        <v>212</v>
      </c>
      <c r="J1740" t="s">
        <v>213</v>
      </c>
      <c r="K1740" t="s">
        <v>149</v>
      </c>
      <c r="M1740" t="s">
        <v>76</v>
      </c>
      <c r="N1740" t="s">
        <v>215</v>
      </c>
      <c r="O1740" s="57">
        <v>46309.365023148152</v>
      </c>
      <c r="P1740" s="57">
        <v>46309.566192129627</v>
      </c>
      <c r="Q1740">
        <v>69405929</v>
      </c>
      <c r="S1740">
        <v>152642209021</v>
      </c>
      <c r="T1740" t="s">
        <v>4281</v>
      </c>
      <c r="U1740" t="s">
        <v>7273</v>
      </c>
      <c r="V1740" t="s">
        <v>7274</v>
      </c>
      <c r="Z1740">
        <v>111.963708</v>
      </c>
      <c r="AA1740">
        <v>-7.1915310000000003</v>
      </c>
      <c r="AB1740" t="s">
        <v>4284</v>
      </c>
      <c r="AC1740" t="s">
        <v>229</v>
      </c>
      <c r="AL1740" t="s">
        <v>217</v>
      </c>
      <c r="AM1740" t="s">
        <v>7275</v>
      </c>
      <c r="AN1740" t="s">
        <v>6</v>
      </c>
      <c r="AO1740" t="s">
        <v>6858</v>
      </c>
      <c r="AR1740" t="s">
        <v>218</v>
      </c>
      <c r="AS1740" t="s">
        <v>822</v>
      </c>
      <c r="AT1740" t="s">
        <v>230</v>
      </c>
      <c r="AU1740">
        <v>20261014</v>
      </c>
      <c r="AV1740" t="s">
        <v>221</v>
      </c>
      <c r="AW1740" t="s">
        <v>1830</v>
      </c>
      <c r="AX1740" t="s">
        <v>222</v>
      </c>
      <c r="BA1740" s="57">
        <v>46309.291666666664</v>
      </c>
      <c r="BB1740" t="s">
        <v>7275</v>
      </c>
      <c r="BC1740">
        <v>2026</v>
      </c>
      <c r="BD1740">
        <v>10</v>
      </c>
      <c r="BE1740">
        <v>14</v>
      </c>
      <c r="BF1740" s="6">
        <f t="shared" si="81"/>
        <v>46309</v>
      </c>
      <c r="BG1740">
        <f t="shared" si="82"/>
        <v>-0.29166666666424135</v>
      </c>
      <c r="BH1740" t="str">
        <f t="shared" si="83"/>
        <v>COMPLY</v>
      </c>
      <c r="BI1740" t="str">
        <f>VLOOKUP(H1740,Sheet2!$A$1:$B$270,2,FALSE)</f>
        <v>BOJONEGORO</v>
      </c>
    </row>
    <row r="1741" spans="1:61">
      <c r="A1741">
        <v>1740</v>
      </c>
      <c r="B1741">
        <v>1002626525</v>
      </c>
      <c r="C1741">
        <v>3</v>
      </c>
      <c r="D1741" t="s">
        <v>38</v>
      </c>
      <c r="E1741">
        <v>5</v>
      </c>
      <c r="F1741" t="s">
        <v>92</v>
      </c>
      <c r="G1741" t="s">
        <v>97</v>
      </c>
      <c r="H1741" t="s">
        <v>340</v>
      </c>
      <c r="I1741" t="s">
        <v>212</v>
      </c>
      <c r="J1741" t="s">
        <v>213</v>
      </c>
      <c r="K1741" t="s">
        <v>149</v>
      </c>
      <c r="L1741" t="s">
        <v>214</v>
      </c>
      <c r="M1741" t="s">
        <v>542</v>
      </c>
      <c r="N1741" t="s">
        <v>215</v>
      </c>
      <c r="O1741" s="57">
        <v>46302.63721064815</v>
      </c>
      <c r="P1741" s="57">
        <v>46303.417557870373</v>
      </c>
      <c r="Q1741">
        <v>69405960</v>
      </c>
      <c r="S1741">
        <v>152648207781</v>
      </c>
      <c r="T1741" t="s">
        <v>4285</v>
      </c>
      <c r="U1741" t="s">
        <v>4286</v>
      </c>
      <c r="V1741" t="s">
        <v>4287</v>
      </c>
      <c r="Z1741">
        <v>111.74903746694299</v>
      </c>
      <c r="AA1741">
        <v>-6.7739336457855703</v>
      </c>
      <c r="AB1741" t="s">
        <v>4288</v>
      </c>
      <c r="AC1741" t="s">
        <v>216</v>
      </c>
      <c r="AL1741" t="s">
        <v>217</v>
      </c>
      <c r="AM1741" t="s">
        <v>4289</v>
      </c>
      <c r="AN1741" t="s">
        <v>6</v>
      </c>
      <c r="AO1741" s="57">
        <v>46213.642511574071</v>
      </c>
      <c r="AP1741" s="57">
        <v>46303.625</v>
      </c>
      <c r="AR1741" t="s">
        <v>543</v>
      </c>
      <c r="AS1741" t="s">
        <v>844</v>
      </c>
      <c r="AT1741" t="s">
        <v>230</v>
      </c>
      <c r="AV1741" t="s">
        <v>2637</v>
      </c>
      <c r="AW1741" t="s">
        <v>886</v>
      </c>
      <c r="AX1741" t="s">
        <v>222</v>
      </c>
      <c r="BA1741" s="57">
        <v>46303.625</v>
      </c>
      <c r="BB1741" t="s">
        <v>4289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str">
        <f>VLOOKUP(H1741,Sheet2!$A$1:$B$270,2,FALSE)</f>
        <v>BOJONEGORO</v>
      </c>
    </row>
    <row r="1742" spans="1:61">
      <c r="A1742">
        <v>1741</v>
      </c>
      <c r="B1742">
        <v>1002618507</v>
      </c>
      <c r="C1742">
        <v>3</v>
      </c>
      <c r="D1742" t="s">
        <v>38</v>
      </c>
      <c r="E1742">
        <v>5</v>
      </c>
      <c r="F1742" t="s">
        <v>92</v>
      </c>
      <c r="G1742" t="s">
        <v>97</v>
      </c>
      <c r="H1742" t="s">
        <v>340</v>
      </c>
      <c r="I1742" t="s">
        <v>212</v>
      </c>
      <c r="J1742" t="s">
        <v>213</v>
      </c>
      <c r="K1742" t="s">
        <v>149</v>
      </c>
      <c r="L1742" t="s">
        <v>214</v>
      </c>
      <c r="M1742" t="s">
        <v>76</v>
      </c>
      <c r="N1742" t="s">
        <v>215</v>
      </c>
      <c r="O1742" s="57">
        <v>46296.671979166669</v>
      </c>
      <c r="P1742" s="57">
        <v>46297.869259259256</v>
      </c>
      <c r="Q1742">
        <v>69402589</v>
      </c>
      <c r="S1742">
        <v>152648207777</v>
      </c>
      <c r="T1742" t="s">
        <v>1306</v>
      </c>
      <c r="U1742" t="s">
        <v>1307</v>
      </c>
      <c r="V1742" t="s">
        <v>1308</v>
      </c>
      <c r="Z1742">
        <v>111.68781199999999</v>
      </c>
      <c r="AA1742">
        <v>-6.7522900000000003</v>
      </c>
      <c r="AB1742" t="s">
        <v>1309</v>
      </c>
      <c r="AC1742" t="s">
        <v>235</v>
      </c>
      <c r="AL1742" t="s">
        <v>217</v>
      </c>
      <c r="AM1742" t="s">
        <v>981</v>
      </c>
      <c r="AN1742" t="s">
        <v>6</v>
      </c>
      <c r="AO1742" s="57">
        <v>46032.694421296299</v>
      </c>
      <c r="AP1742" s="57">
        <v>46297.625</v>
      </c>
      <c r="AR1742" t="s">
        <v>218</v>
      </c>
      <c r="AS1742" t="s">
        <v>844</v>
      </c>
      <c r="AT1742" t="s">
        <v>230</v>
      </c>
      <c r="AU1742">
        <v>20261002</v>
      </c>
      <c r="AV1742" t="s">
        <v>221</v>
      </c>
      <c r="AW1742" t="s">
        <v>923</v>
      </c>
      <c r="AX1742" t="s">
        <v>222</v>
      </c>
      <c r="BA1742" s="57">
        <v>46297.625</v>
      </c>
      <c r="BB1742" t="s">
        <v>981</v>
      </c>
      <c r="BC1742">
        <v>2026</v>
      </c>
      <c r="BD1742">
        <v>10</v>
      </c>
      <c r="BE1742">
        <v>2</v>
      </c>
      <c r="BF1742" s="6">
        <f t="shared" si="81"/>
        <v>46297</v>
      </c>
      <c r="BG1742">
        <f t="shared" si="82"/>
        <v>-0.625</v>
      </c>
      <c r="BH1742" t="str">
        <f t="shared" si="83"/>
        <v>COMPLY</v>
      </c>
      <c r="BI1742" t="str">
        <f>VLOOKUP(H1742,Sheet2!$A$1:$B$270,2,FALSE)</f>
        <v>BOJONEGORO</v>
      </c>
    </row>
    <row r="1743" spans="1:61">
      <c r="A1743">
        <v>1742</v>
      </c>
      <c r="B1743">
        <v>1002620249</v>
      </c>
      <c r="C1743">
        <v>3</v>
      </c>
      <c r="D1743" t="s">
        <v>38</v>
      </c>
      <c r="E1743">
        <v>5</v>
      </c>
      <c r="F1743" t="s">
        <v>92</v>
      </c>
      <c r="G1743" t="s">
        <v>97</v>
      </c>
      <c r="H1743" t="s">
        <v>340</v>
      </c>
      <c r="I1743" t="s">
        <v>212</v>
      </c>
      <c r="J1743" t="s">
        <v>213</v>
      </c>
      <c r="K1743" t="s">
        <v>149</v>
      </c>
      <c r="M1743" t="s">
        <v>76</v>
      </c>
      <c r="N1743" t="s">
        <v>215</v>
      </c>
      <c r="O1743" s="57">
        <v>46297.642881944441</v>
      </c>
      <c r="P1743" s="57">
        <v>46297.731145833335</v>
      </c>
      <c r="Q1743">
        <v>69401833</v>
      </c>
      <c r="S1743">
        <v>152648207776</v>
      </c>
      <c r="T1743" t="s">
        <v>2325</v>
      </c>
      <c r="U1743" t="s">
        <v>2326</v>
      </c>
      <c r="V1743" t="s">
        <v>2327</v>
      </c>
      <c r="Z1743">
        <v>111.712479</v>
      </c>
      <c r="AA1743">
        <v>-6.7675400000000003</v>
      </c>
      <c r="AB1743" t="s">
        <v>2328</v>
      </c>
      <c r="AC1743" t="s">
        <v>229</v>
      </c>
      <c r="AL1743" t="s">
        <v>217</v>
      </c>
      <c r="AM1743" t="s">
        <v>2329</v>
      </c>
      <c r="AN1743" t="s">
        <v>6</v>
      </c>
      <c r="AO1743" s="57">
        <v>46063.652951388889</v>
      </c>
      <c r="AR1743" t="s">
        <v>218</v>
      </c>
      <c r="AS1743" t="s">
        <v>844</v>
      </c>
      <c r="AT1743" t="s">
        <v>230</v>
      </c>
      <c r="AU1743">
        <v>20261002</v>
      </c>
      <c r="AV1743" t="s">
        <v>221</v>
      </c>
      <c r="AW1743" t="s">
        <v>541</v>
      </c>
      <c r="AX1743" t="s">
        <v>222</v>
      </c>
      <c r="BA1743" s="57">
        <v>46297.291666666664</v>
      </c>
      <c r="BB1743" t="s">
        <v>2329</v>
      </c>
      <c r="BC1743">
        <v>2026</v>
      </c>
      <c r="BD1743">
        <v>10</v>
      </c>
      <c r="BE1743">
        <v>2</v>
      </c>
      <c r="BF1743" s="6">
        <f t="shared" si="81"/>
        <v>46297</v>
      </c>
      <c r="BG1743">
        <f t="shared" si="82"/>
        <v>-0.29166666666424135</v>
      </c>
      <c r="BH1743" t="str">
        <f t="shared" si="83"/>
        <v>COMPLY</v>
      </c>
      <c r="BI1743" t="str">
        <f>VLOOKUP(H1743,Sheet2!$A$1:$B$270,2,FALSE)</f>
        <v>BOJONEGORO</v>
      </c>
    </row>
    <row r="1744" spans="1:61">
      <c r="A1744">
        <v>1743</v>
      </c>
      <c r="B1744">
        <v>1002627792</v>
      </c>
      <c r="C1744">
        <v>3</v>
      </c>
      <c r="D1744" t="s">
        <v>38</v>
      </c>
      <c r="E1744">
        <v>5</v>
      </c>
      <c r="F1744" t="s">
        <v>92</v>
      </c>
      <c r="G1744" t="s">
        <v>97</v>
      </c>
      <c r="H1744" t="s">
        <v>340</v>
      </c>
      <c r="I1744" t="s">
        <v>212</v>
      </c>
      <c r="J1744" t="s">
        <v>213</v>
      </c>
      <c r="K1744" t="s">
        <v>149</v>
      </c>
      <c r="M1744" t="s">
        <v>76</v>
      </c>
      <c r="N1744" t="s">
        <v>215</v>
      </c>
      <c r="O1744" s="57">
        <v>46303.584791666668</v>
      </c>
      <c r="P1744" s="57">
        <v>46303.682199074072</v>
      </c>
      <c r="Q1744">
        <v>69405069</v>
      </c>
      <c r="S1744">
        <v>152648207782</v>
      </c>
      <c r="T1744" t="s">
        <v>3604</v>
      </c>
      <c r="U1744" t="s">
        <v>4736</v>
      </c>
      <c r="V1744" t="s">
        <v>4737</v>
      </c>
      <c r="Z1744">
        <v>111.816287</v>
      </c>
      <c r="AA1744">
        <v>-6.8285830000000001</v>
      </c>
      <c r="AB1744" t="s">
        <v>3607</v>
      </c>
      <c r="AC1744" t="s">
        <v>229</v>
      </c>
      <c r="AL1744" t="s">
        <v>217</v>
      </c>
      <c r="AM1744" t="s">
        <v>4738</v>
      </c>
      <c r="AN1744" t="s">
        <v>6</v>
      </c>
      <c r="AO1744" s="57">
        <v>46244.59065972222</v>
      </c>
      <c r="AR1744" t="s">
        <v>218</v>
      </c>
      <c r="AS1744" t="s">
        <v>844</v>
      </c>
      <c r="AT1744" t="s">
        <v>220</v>
      </c>
      <c r="AU1744">
        <v>20261008</v>
      </c>
      <c r="AV1744" t="s">
        <v>221</v>
      </c>
      <c r="AW1744" t="s">
        <v>540</v>
      </c>
      <c r="AX1744" t="s">
        <v>222</v>
      </c>
      <c r="BA1744" s="57">
        <v>46303.291666666664</v>
      </c>
      <c r="BB1744" t="s">
        <v>4738</v>
      </c>
      <c r="BC1744">
        <v>2026</v>
      </c>
      <c r="BD1744">
        <v>10</v>
      </c>
      <c r="BE1744">
        <v>8</v>
      </c>
      <c r="BF1744" s="6">
        <f t="shared" si="81"/>
        <v>46303</v>
      </c>
      <c r="BG1744">
        <f t="shared" si="82"/>
        <v>-0.29166666666424135</v>
      </c>
      <c r="BH1744" t="str">
        <f t="shared" si="83"/>
        <v>COMPLY</v>
      </c>
      <c r="BI1744" t="str">
        <f>VLOOKUP(H1744,Sheet2!$A$1:$B$270,2,FALSE)</f>
        <v>BOJONEGORO</v>
      </c>
    </row>
    <row r="1745" spans="1:61">
      <c r="A1745">
        <v>1744</v>
      </c>
      <c r="B1745">
        <v>1002628115</v>
      </c>
      <c r="C1745">
        <v>3</v>
      </c>
      <c r="D1745" t="s">
        <v>38</v>
      </c>
      <c r="E1745">
        <v>5</v>
      </c>
      <c r="F1745" t="s">
        <v>92</v>
      </c>
      <c r="G1745" t="s">
        <v>97</v>
      </c>
      <c r="H1745" t="s">
        <v>340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46303.664363425924</v>
      </c>
      <c r="P1745" s="57">
        <v>46304.686666666668</v>
      </c>
      <c r="Q1745">
        <v>69406707</v>
      </c>
      <c r="S1745">
        <v>152648207783</v>
      </c>
      <c r="T1745" t="s">
        <v>2038</v>
      </c>
      <c r="U1745" t="s">
        <v>4739</v>
      </c>
      <c r="V1745" t="s">
        <v>4740</v>
      </c>
      <c r="Z1745">
        <v>111.816296186485</v>
      </c>
      <c r="AA1745">
        <v>-6.8285639433293301</v>
      </c>
      <c r="AB1745" t="s">
        <v>4741</v>
      </c>
      <c r="AC1745" t="s">
        <v>235</v>
      </c>
      <c r="AL1745" t="s">
        <v>217</v>
      </c>
      <c r="AM1745" t="s">
        <v>4742</v>
      </c>
      <c r="AN1745" t="s">
        <v>6</v>
      </c>
      <c r="AO1745" s="57">
        <v>46244.684513888889</v>
      </c>
      <c r="AP1745" s="57">
        <v>46304.625</v>
      </c>
      <c r="AR1745" t="s">
        <v>218</v>
      </c>
      <c r="AS1745" t="s">
        <v>844</v>
      </c>
      <c r="AT1745" t="s">
        <v>220</v>
      </c>
      <c r="AU1745">
        <v>20261009</v>
      </c>
      <c r="AV1745" t="s">
        <v>221</v>
      </c>
      <c r="AW1745" t="s">
        <v>1302</v>
      </c>
      <c r="AX1745" t="s">
        <v>222</v>
      </c>
      <c r="BA1745" s="57">
        <v>46304.625</v>
      </c>
      <c r="BB1745" t="s">
        <v>4742</v>
      </c>
      <c r="BC1745">
        <v>2026</v>
      </c>
      <c r="BD1745">
        <v>10</v>
      </c>
      <c r="BE1745">
        <v>9</v>
      </c>
      <c r="BF1745" s="6">
        <f t="shared" si="81"/>
        <v>46304</v>
      </c>
      <c r="BG1745">
        <f t="shared" si="82"/>
        <v>-0.625</v>
      </c>
      <c r="BH1745" t="str">
        <f t="shared" si="83"/>
        <v>COMPLY</v>
      </c>
      <c r="BI1745" t="str">
        <f>VLOOKUP(H1745,Sheet2!$A$1:$B$270,2,FALSE)</f>
        <v>BOJONEGORO</v>
      </c>
    </row>
    <row r="1746" spans="1:61">
      <c r="A1746">
        <v>1745</v>
      </c>
      <c r="B1746">
        <v>1002637296</v>
      </c>
      <c r="C1746">
        <v>3</v>
      </c>
      <c r="D1746" t="s">
        <v>38</v>
      </c>
      <c r="E1746">
        <v>5</v>
      </c>
      <c r="F1746" t="s">
        <v>92</v>
      </c>
      <c r="G1746" t="s">
        <v>97</v>
      </c>
      <c r="H1746" t="s">
        <v>388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46309.68304398148</v>
      </c>
      <c r="P1746" s="57">
        <v>46310.494502314818</v>
      </c>
      <c r="Q1746">
        <v>69410343</v>
      </c>
      <c r="S1746">
        <v>152645203511</v>
      </c>
      <c r="T1746" t="s">
        <v>7276</v>
      </c>
      <c r="U1746" t="s">
        <v>7277</v>
      </c>
      <c r="V1746" t="s">
        <v>7278</v>
      </c>
      <c r="Z1746">
        <v>111.7151978</v>
      </c>
      <c r="AA1746">
        <v>-6.9736659999999997</v>
      </c>
      <c r="AB1746" t="s">
        <v>7279</v>
      </c>
      <c r="AC1746" t="s">
        <v>235</v>
      </c>
      <c r="AL1746" t="s">
        <v>217</v>
      </c>
      <c r="AM1746" t="s">
        <v>7280</v>
      </c>
      <c r="AN1746" t="s">
        <v>6</v>
      </c>
      <c r="AO1746" t="s">
        <v>6829</v>
      </c>
      <c r="AP1746" s="57">
        <v>46310.625</v>
      </c>
      <c r="AR1746" t="s">
        <v>218</v>
      </c>
      <c r="AS1746" t="s">
        <v>844</v>
      </c>
      <c r="AT1746" t="s">
        <v>342</v>
      </c>
      <c r="AU1746">
        <v>20261015</v>
      </c>
      <c r="AV1746" t="s">
        <v>221</v>
      </c>
      <c r="AW1746" t="s">
        <v>2324</v>
      </c>
      <c r="AX1746" t="s">
        <v>222</v>
      </c>
      <c r="BA1746" s="57">
        <v>46310.625</v>
      </c>
      <c r="BB1746" t="s">
        <v>7280</v>
      </c>
      <c r="BC1746">
        <v>2026</v>
      </c>
      <c r="BD1746">
        <v>10</v>
      </c>
      <c r="BE1746">
        <v>15</v>
      </c>
      <c r="BF1746" s="6">
        <f t="shared" si="81"/>
        <v>46310</v>
      </c>
      <c r="BG1746">
        <f t="shared" si="82"/>
        <v>-0.625</v>
      </c>
      <c r="BH1746" t="str">
        <f t="shared" si="83"/>
        <v>COMPLY</v>
      </c>
      <c r="BI1746" t="str">
        <f>VLOOKUP(H1746,Sheet2!$A$1:$B$270,2,FALSE)</f>
        <v>BOJONEGORO</v>
      </c>
    </row>
    <row r="1747" spans="1:61">
      <c r="A1747">
        <v>1746</v>
      </c>
      <c r="B1747">
        <v>1002622521</v>
      </c>
      <c r="C1747">
        <v>3</v>
      </c>
      <c r="D1747" t="s">
        <v>38</v>
      </c>
      <c r="E1747">
        <v>5</v>
      </c>
      <c r="F1747" t="s">
        <v>92</v>
      </c>
      <c r="G1747" t="s">
        <v>97</v>
      </c>
      <c r="H1747" t="s">
        <v>388</v>
      </c>
      <c r="I1747" t="s">
        <v>212</v>
      </c>
      <c r="J1747" t="s">
        <v>213</v>
      </c>
      <c r="K1747" t="s">
        <v>149</v>
      </c>
      <c r="L1747" t="s">
        <v>214</v>
      </c>
      <c r="M1747" t="s">
        <v>2114</v>
      </c>
      <c r="N1747" t="s">
        <v>215</v>
      </c>
      <c r="O1747" s="57">
        <v>46300.578101851854</v>
      </c>
      <c r="P1747" s="57">
        <v>46300.62159722222</v>
      </c>
      <c r="Q1747">
        <v>69402092</v>
      </c>
      <c r="T1747" t="s">
        <v>1310</v>
      </c>
      <c r="V1747" t="s">
        <v>1312</v>
      </c>
      <c r="Z1747">
        <v>111.79942</v>
      </c>
      <c r="AA1747">
        <v>-7.0246399999999998</v>
      </c>
      <c r="AB1747" t="s">
        <v>1313</v>
      </c>
      <c r="AC1747" t="s">
        <v>235</v>
      </c>
      <c r="AL1747" t="s">
        <v>217</v>
      </c>
      <c r="AM1747" t="s">
        <v>1314</v>
      </c>
      <c r="AN1747" t="s">
        <v>6</v>
      </c>
      <c r="AO1747" s="57">
        <v>46152.601203703707</v>
      </c>
      <c r="AP1747" s="57">
        <v>46297</v>
      </c>
      <c r="AR1747" t="s">
        <v>543</v>
      </c>
      <c r="AS1747" t="s">
        <v>844</v>
      </c>
      <c r="AT1747" t="s">
        <v>230</v>
      </c>
      <c r="AV1747" t="s">
        <v>2119</v>
      </c>
      <c r="AW1747" t="s">
        <v>882</v>
      </c>
      <c r="AX1747" t="s">
        <v>222</v>
      </c>
      <c r="BA1747" s="57">
        <v>46297.333333333336</v>
      </c>
      <c r="BB1747" t="s">
        <v>1314</v>
      </c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str">
        <f>VLOOKUP(H1747,Sheet2!$A$1:$B$270,2,FALSE)</f>
        <v>BOJONEGORO</v>
      </c>
    </row>
    <row r="1748" spans="1:61">
      <c r="A1748">
        <v>1747</v>
      </c>
      <c r="B1748">
        <v>1002617098</v>
      </c>
      <c r="C1748">
        <v>3</v>
      </c>
      <c r="D1748" t="s">
        <v>38</v>
      </c>
      <c r="E1748">
        <v>5</v>
      </c>
      <c r="F1748" t="s">
        <v>92</v>
      </c>
      <c r="G1748" t="s">
        <v>97</v>
      </c>
      <c r="H1748" t="s">
        <v>388</v>
      </c>
      <c r="I1748" t="s">
        <v>212</v>
      </c>
      <c r="J1748" t="s">
        <v>213</v>
      </c>
      <c r="K1748" t="s">
        <v>149</v>
      </c>
      <c r="L1748" t="s">
        <v>214</v>
      </c>
      <c r="M1748" t="s">
        <v>1918</v>
      </c>
      <c r="N1748" t="s">
        <v>215</v>
      </c>
      <c r="O1748" s="57">
        <v>46296.397013888891</v>
      </c>
      <c r="P1748" s="57">
        <v>46300.578796296293</v>
      </c>
      <c r="Q1748">
        <v>69402092</v>
      </c>
      <c r="S1748">
        <v>152645203155</v>
      </c>
      <c r="T1748" t="s">
        <v>1310</v>
      </c>
      <c r="U1748" t="s">
        <v>1311</v>
      </c>
      <c r="V1748" t="s">
        <v>1312</v>
      </c>
      <c r="Z1748">
        <v>111.79942200000001</v>
      </c>
      <c r="AA1748">
        <v>-7.0242979999999999</v>
      </c>
      <c r="AB1748" t="s">
        <v>1313</v>
      </c>
      <c r="AC1748" t="s">
        <v>235</v>
      </c>
      <c r="AL1748" t="s">
        <v>217</v>
      </c>
      <c r="AM1748" t="s">
        <v>1314</v>
      </c>
      <c r="AN1748" t="s">
        <v>6</v>
      </c>
      <c r="AO1748" s="57">
        <v>46032.413738425923</v>
      </c>
      <c r="AP1748" s="57">
        <v>46297.333333333336</v>
      </c>
      <c r="AQ1748" t="s">
        <v>838</v>
      </c>
      <c r="AR1748" t="s">
        <v>12</v>
      </c>
      <c r="AS1748" t="s">
        <v>844</v>
      </c>
      <c r="AT1748" t="s">
        <v>230</v>
      </c>
      <c r="AV1748" t="s">
        <v>1626</v>
      </c>
      <c r="AW1748" t="s">
        <v>882</v>
      </c>
      <c r="AX1748" t="s">
        <v>222</v>
      </c>
      <c r="BA1748" s="57">
        <v>46297.333333333336</v>
      </c>
      <c r="BB1748" t="s">
        <v>1314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BOJONEGORO</v>
      </c>
    </row>
    <row r="1749" spans="1:61">
      <c r="A1749">
        <v>1748</v>
      </c>
      <c r="B1749">
        <v>1002624365</v>
      </c>
      <c r="C1749">
        <v>3</v>
      </c>
      <c r="D1749" t="s">
        <v>38</v>
      </c>
      <c r="E1749">
        <v>5</v>
      </c>
      <c r="F1749" t="s">
        <v>92</v>
      </c>
      <c r="G1749" t="s">
        <v>97</v>
      </c>
      <c r="H1749" t="s">
        <v>508</v>
      </c>
      <c r="I1749" t="s">
        <v>212</v>
      </c>
      <c r="J1749" t="s">
        <v>213</v>
      </c>
      <c r="K1749" t="s">
        <v>149</v>
      </c>
      <c r="L1749" t="s">
        <v>214</v>
      </c>
      <c r="M1749" t="s">
        <v>1400</v>
      </c>
      <c r="N1749" t="s">
        <v>215</v>
      </c>
      <c r="O1749" s="57">
        <v>46301.569849537038</v>
      </c>
      <c r="P1749" s="57">
        <v>46303.584780092591</v>
      </c>
      <c r="Q1749">
        <v>69405069</v>
      </c>
      <c r="S1749">
        <v>152649201761</v>
      </c>
      <c r="T1749" t="s">
        <v>3604</v>
      </c>
      <c r="U1749" t="s">
        <v>3605</v>
      </c>
      <c r="V1749" t="s">
        <v>3606</v>
      </c>
      <c r="Z1749">
        <v>111.803967330463</v>
      </c>
      <c r="AA1749">
        <v>-6.8600011957564302</v>
      </c>
      <c r="AB1749" t="s">
        <v>3607</v>
      </c>
      <c r="AC1749" t="s">
        <v>235</v>
      </c>
      <c r="AL1749" t="s">
        <v>217</v>
      </c>
      <c r="AM1749" t="s">
        <v>3442</v>
      </c>
      <c r="AN1749" t="s">
        <v>6</v>
      </c>
      <c r="AO1749" s="57">
        <v>46183.601145833331</v>
      </c>
      <c r="AP1749" s="57">
        <v>46302.458333333336</v>
      </c>
      <c r="AQ1749" t="s">
        <v>841</v>
      </c>
      <c r="AR1749" t="s">
        <v>14</v>
      </c>
      <c r="AS1749" t="s">
        <v>844</v>
      </c>
      <c r="AT1749" t="s">
        <v>220</v>
      </c>
      <c r="AV1749" t="s">
        <v>4743</v>
      </c>
      <c r="AW1749" t="s">
        <v>1302</v>
      </c>
      <c r="AX1749" t="s">
        <v>222</v>
      </c>
      <c r="BA1749" s="57">
        <v>46302.458333333336</v>
      </c>
      <c r="BB1749" t="s">
        <v>3442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str">
        <f>VLOOKUP(H1749,Sheet2!$A$1:$B$270,2,FALSE)</f>
        <v>BOJONEGORO</v>
      </c>
    </row>
    <row r="1750" spans="1:61">
      <c r="A1750">
        <v>1749</v>
      </c>
      <c r="B1750">
        <v>1002623571</v>
      </c>
      <c r="C1750">
        <v>3</v>
      </c>
      <c r="D1750" t="s">
        <v>38</v>
      </c>
      <c r="E1750">
        <v>5</v>
      </c>
      <c r="F1750" t="s">
        <v>92</v>
      </c>
      <c r="G1750" t="s">
        <v>97</v>
      </c>
      <c r="H1750" t="s">
        <v>508</v>
      </c>
      <c r="I1750" t="s">
        <v>212</v>
      </c>
      <c r="J1750" t="s">
        <v>213</v>
      </c>
      <c r="K1750" t="s">
        <v>149</v>
      </c>
      <c r="L1750" t="s">
        <v>214</v>
      </c>
      <c r="M1750" t="s">
        <v>1400</v>
      </c>
      <c r="N1750" t="s">
        <v>215</v>
      </c>
      <c r="O1750" s="57">
        <v>46301.388599537036</v>
      </c>
      <c r="P1750" s="57">
        <v>46303.576412037037</v>
      </c>
      <c r="Q1750">
        <v>69404737</v>
      </c>
      <c r="S1750">
        <v>152649201760</v>
      </c>
      <c r="T1750" t="s">
        <v>3608</v>
      </c>
      <c r="U1750" t="s">
        <v>3605</v>
      </c>
      <c r="V1750" t="s">
        <v>3609</v>
      </c>
      <c r="Z1750">
        <v>111.803969170377</v>
      </c>
      <c r="AA1750">
        <v>-6.8599973565457404</v>
      </c>
      <c r="AB1750" t="s">
        <v>3610</v>
      </c>
      <c r="AC1750" t="s">
        <v>235</v>
      </c>
      <c r="AL1750" t="s">
        <v>217</v>
      </c>
      <c r="AM1750" t="s">
        <v>3204</v>
      </c>
      <c r="AN1750" t="s">
        <v>6</v>
      </c>
      <c r="AO1750" s="57">
        <v>46183.392407407409</v>
      </c>
      <c r="AP1750" s="57">
        <v>46302.333333333336</v>
      </c>
      <c r="AQ1750" t="s">
        <v>841</v>
      </c>
      <c r="AR1750" t="s">
        <v>14</v>
      </c>
      <c r="AS1750" t="s">
        <v>844</v>
      </c>
      <c r="AT1750" t="s">
        <v>220</v>
      </c>
      <c r="AV1750" t="s">
        <v>4744</v>
      </c>
      <c r="AW1750" t="s">
        <v>1302</v>
      </c>
      <c r="AX1750" t="s">
        <v>222</v>
      </c>
      <c r="BA1750" s="57">
        <v>46302.333333333336</v>
      </c>
      <c r="BB1750" t="s">
        <v>3204</v>
      </c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str">
        <f>VLOOKUP(H1750,Sheet2!$A$1:$B$270,2,FALSE)</f>
        <v>BOJONEGORO</v>
      </c>
    </row>
    <row r="1751" spans="1:61">
      <c r="A1751">
        <v>1750</v>
      </c>
      <c r="B1751">
        <v>1002627740</v>
      </c>
      <c r="C1751">
        <v>3</v>
      </c>
      <c r="D1751" t="s">
        <v>38</v>
      </c>
      <c r="E1751">
        <v>5</v>
      </c>
      <c r="F1751" t="s">
        <v>92</v>
      </c>
      <c r="G1751" t="s">
        <v>97</v>
      </c>
      <c r="H1751" t="s">
        <v>508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46303.576423611114</v>
      </c>
      <c r="P1751" s="57">
        <v>46303.745023148149</v>
      </c>
      <c r="Q1751">
        <v>69404737</v>
      </c>
      <c r="S1751">
        <v>152649201941</v>
      </c>
      <c r="T1751" t="s">
        <v>3608</v>
      </c>
      <c r="U1751" t="s">
        <v>4745</v>
      </c>
      <c r="V1751" t="s">
        <v>4746</v>
      </c>
      <c r="Z1751">
        <v>111.80378399999999</v>
      </c>
      <c r="AA1751">
        <v>-6.859864</v>
      </c>
      <c r="AB1751" t="s">
        <v>3610</v>
      </c>
      <c r="AC1751" t="s">
        <v>229</v>
      </c>
      <c r="AL1751" t="s">
        <v>217</v>
      </c>
      <c r="AM1751" t="s">
        <v>4704</v>
      </c>
      <c r="AN1751" t="s">
        <v>6</v>
      </c>
      <c r="AO1751" s="57">
        <v>46244.59065972222</v>
      </c>
      <c r="AR1751" t="s">
        <v>218</v>
      </c>
      <c r="AS1751" t="s">
        <v>844</v>
      </c>
      <c r="AT1751" t="s">
        <v>220</v>
      </c>
      <c r="AU1751">
        <v>20261008</v>
      </c>
      <c r="AV1751" t="s">
        <v>221</v>
      </c>
      <c r="AW1751" t="s">
        <v>540</v>
      </c>
      <c r="AX1751" t="s">
        <v>222</v>
      </c>
      <c r="BA1751" s="57">
        <v>46303.291666666664</v>
      </c>
      <c r="BB1751" t="s">
        <v>4704</v>
      </c>
      <c r="BC1751">
        <v>2026</v>
      </c>
      <c r="BD1751">
        <v>10</v>
      </c>
      <c r="BE1751">
        <v>8</v>
      </c>
      <c r="BF1751" s="6">
        <f t="shared" si="81"/>
        <v>46303</v>
      </c>
      <c r="BG1751">
        <f t="shared" si="82"/>
        <v>-0.29166666666424135</v>
      </c>
      <c r="BH1751" t="str">
        <f t="shared" si="83"/>
        <v>COMPLY</v>
      </c>
      <c r="BI1751" t="str">
        <f>VLOOKUP(H1751,Sheet2!$A$1:$B$270,2,FALSE)</f>
        <v>BOJONEGORO</v>
      </c>
    </row>
    <row r="1752" spans="1:61">
      <c r="A1752">
        <v>1751</v>
      </c>
      <c r="B1752">
        <v>1002628978</v>
      </c>
      <c r="C1752">
        <v>3</v>
      </c>
      <c r="D1752" t="s">
        <v>38</v>
      </c>
      <c r="E1752">
        <v>5</v>
      </c>
      <c r="F1752" t="s">
        <v>92</v>
      </c>
      <c r="G1752" t="s">
        <v>97</v>
      </c>
      <c r="H1752" t="s">
        <v>508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46304.399768518517</v>
      </c>
      <c r="P1752" s="57">
        <v>46305.84070601852</v>
      </c>
      <c r="Q1752">
        <v>69407074</v>
      </c>
      <c r="S1752">
        <v>152649201025</v>
      </c>
      <c r="T1752" t="s">
        <v>5632</v>
      </c>
      <c r="U1752" t="s">
        <v>5633</v>
      </c>
      <c r="V1752" t="s">
        <v>5634</v>
      </c>
      <c r="Z1752">
        <v>111.803948039112</v>
      </c>
      <c r="AA1752">
        <v>-6.8600629813232699</v>
      </c>
      <c r="AB1752" t="s">
        <v>5635</v>
      </c>
      <c r="AC1752" t="s">
        <v>235</v>
      </c>
      <c r="AL1752" t="s">
        <v>217</v>
      </c>
      <c r="AM1752" t="s">
        <v>5636</v>
      </c>
      <c r="AN1752" t="s">
        <v>6</v>
      </c>
      <c r="AO1752" s="57">
        <v>46275.402615740742</v>
      </c>
      <c r="AP1752" s="57">
        <v>46305.333333333336</v>
      </c>
      <c r="AR1752" t="s">
        <v>218</v>
      </c>
      <c r="AS1752" t="s">
        <v>844</v>
      </c>
      <c r="AT1752" t="s">
        <v>220</v>
      </c>
      <c r="AU1752">
        <v>20261010</v>
      </c>
      <c r="AV1752" t="s">
        <v>221</v>
      </c>
      <c r="AW1752" t="s">
        <v>1302</v>
      </c>
      <c r="AX1752" t="s">
        <v>222</v>
      </c>
      <c r="BA1752" s="57">
        <v>46305.333333333336</v>
      </c>
      <c r="BB1752" t="s">
        <v>5636</v>
      </c>
      <c r="BC1752">
        <v>2026</v>
      </c>
      <c r="BD1752">
        <v>10</v>
      </c>
      <c r="BE1752">
        <v>10</v>
      </c>
      <c r="BF1752" s="6">
        <f t="shared" si="81"/>
        <v>46305</v>
      </c>
      <c r="BG1752">
        <f t="shared" si="82"/>
        <v>-0.33333333333575865</v>
      </c>
      <c r="BH1752" t="str">
        <f t="shared" si="83"/>
        <v>COMPLY</v>
      </c>
      <c r="BI1752" t="str">
        <f>VLOOKUP(H1752,Sheet2!$A$1:$B$270,2,FALSE)</f>
        <v>BOJONEGORO</v>
      </c>
    </row>
    <row r="1753" spans="1:61">
      <c r="A1753">
        <v>1752</v>
      </c>
      <c r="B1753">
        <v>1002640027</v>
      </c>
      <c r="C1753">
        <v>3</v>
      </c>
      <c r="D1753" t="s">
        <v>38</v>
      </c>
      <c r="E1753">
        <v>5</v>
      </c>
      <c r="F1753" t="s">
        <v>92</v>
      </c>
      <c r="G1753" t="s">
        <v>97</v>
      </c>
      <c r="H1753" t="s">
        <v>508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46311.52615740741</v>
      </c>
      <c r="P1753" s="57">
        <v>46312.546030092592</v>
      </c>
      <c r="Q1753">
        <v>69411422</v>
      </c>
      <c r="S1753">
        <v>152649201573</v>
      </c>
      <c r="T1753" t="s">
        <v>9174</v>
      </c>
      <c r="U1753" t="s">
        <v>9175</v>
      </c>
      <c r="V1753" t="s">
        <v>9176</v>
      </c>
      <c r="Z1753">
        <v>111.80489703088099</v>
      </c>
      <c r="AA1753">
        <v>-6.8600458820046297</v>
      </c>
      <c r="AB1753" t="s">
        <v>9177</v>
      </c>
      <c r="AC1753" t="s">
        <v>235</v>
      </c>
      <c r="AL1753" t="s">
        <v>217</v>
      </c>
      <c r="AM1753" t="s">
        <v>8163</v>
      </c>
      <c r="AN1753" t="s">
        <v>6</v>
      </c>
      <c r="AO1753" t="s">
        <v>8318</v>
      </c>
      <c r="AP1753" s="57">
        <v>46312.458333333336</v>
      </c>
      <c r="AR1753" t="s">
        <v>218</v>
      </c>
      <c r="AS1753" t="s">
        <v>844</v>
      </c>
      <c r="AT1753" t="s">
        <v>230</v>
      </c>
      <c r="AU1753">
        <v>20261017</v>
      </c>
      <c r="AV1753" t="s">
        <v>221</v>
      </c>
      <c r="AW1753" t="s">
        <v>876</v>
      </c>
      <c r="AX1753" t="s">
        <v>222</v>
      </c>
      <c r="BA1753" s="57">
        <v>46312.458333333336</v>
      </c>
      <c r="BB1753" t="s">
        <v>8163</v>
      </c>
      <c r="BC1753">
        <v>2026</v>
      </c>
      <c r="BD1753">
        <v>10</v>
      </c>
      <c r="BE1753">
        <v>17</v>
      </c>
      <c r="BF1753" s="6">
        <f t="shared" si="81"/>
        <v>46312</v>
      </c>
      <c r="BG1753">
        <f t="shared" si="82"/>
        <v>-0.45833333333575865</v>
      </c>
      <c r="BH1753" t="str">
        <f t="shared" si="83"/>
        <v>COMPLY</v>
      </c>
      <c r="BI1753" t="str">
        <f>VLOOKUP(H1753,Sheet2!$A$1:$B$270,2,FALSE)</f>
        <v>BOJONEGORO</v>
      </c>
    </row>
    <row r="1754" spans="1:61">
      <c r="A1754">
        <v>1753</v>
      </c>
      <c r="B1754">
        <v>1002643361</v>
      </c>
      <c r="C1754">
        <v>3</v>
      </c>
      <c r="D1754" t="s">
        <v>38</v>
      </c>
      <c r="E1754">
        <v>5</v>
      </c>
      <c r="F1754" t="s">
        <v>92</v>
      </c>
      <c r="G1754" t="s">
        <v>97</v>
      </c>
      <c r="H1754" t="s">
        <v>508</v>
      </c>
      <c r="I1754" t="s">
        <v>212</v>
      </c>
      <c r="J1754" t="s">
        <v>213</v>
      </c>
      <c r="K1754" t="s">
        <v>149</v>
      </c>
      <c r="L1754" t="s">
        <v>214</v>
      </c>
      <c r="M1754" t="s">
        <v>1918</v>
      </c>
      <c r="N1754" t="s">
        <v>215</v>
      </c>
      <c r="O1754" s="57">
        <v>46314.587268518517</v>
      </c>
      <c r="P1754" s="57">
        <v>46316.338252314818</v>
      </c>
      <c r="Q1754">
        <v>69412962</v>
      </c>
      <c r="S1754">
        <v>152649201577</v>
      </c>
      <c r="T1754" t="s">
        <v>9969</v>
      </c>
      <c r="U1754" t="s">
        <v>9970</v>
      </c>
      <c r="V1754" t="s">
        <v>9971</v>
      </c>
      <c r="Z1754">
        <v>111.88744012266299</v>
      </c>
      <c r="AA1754">
        <v>-6.9523488706596703</v>
      </c>
      <c r="AB1754" t="s">
        <v>9972</v>
      </c>
      <c r="AC1754" t="s">
        <v>216</v>
      </c>
      <c r="AL1754" t="s">
        <v>217</v>
      </c>
      <c r="AM1754" t="s">
        <v>9664</v>
      </c>
      <c r="AN1754" t="s">
        <v>6</v>
      </c>
      <c r="AO1754" t="s">
        <v>9431</v>
      </c>
      <c r="AP1754" s="57">
        <v>46315.458333333336</v>
      </c>
      <c r="AQ1754" t="s">
        <v>838</v>
      </c>
      <c r="AR1754" t="s">
        <v>12</v>
      </c>
      <c r="AS1754" t="s">
        <v>844</v>
      </c>
      <c r="AT1754" t="s">
        <v>230</v>
      </c>
      <c r="AV1754" t="s">
        <v>1626</v>
      </c>
      <c r="AW1754" t="s">
        <v>875</v>
      </c>
      <c r="AX1754" t="s">
        <v>222</v>
      </c>
      <c r="BA1754" s="57">
        <v>46315.458333333336</v>
      </c>
      <c r="BB1754" t="s">
        <v>9664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str">
        <f>VLOOKUP(H1754,Sheet2!$A$1:$B$270,2,FALSE)</f>
        <v>BOJONEGORO</v>
      </c>
    </row>
    <row r="1755" spans="1:61">
      <c r="A1755">
        <v>1754</v>
      </c>
      <c r="B1755">
        <v>1002643020</v>
      </c>
      <c r="C1755">
        <v>3</v>
      </c>
      <c r="D1755" t="s">
        <v>38</v>
      </c>
      <c r="E1755">
        <v>5</v>
      </c>
      <c r="F1755" t="s">
        <v>92</v>
      </c>
      <c r="G1755" t="s">
        <v>97</v>
      </c>
      <c r="H1755" t="s">
        <v>508</v>
      </c>
      <c r="I1755" t="s">
        <v>212</v>
      </c>
      <c r="J1755" t="s">
        <v>213</v>
      </c>
      <c r="K1755" t="s">
        <v>149</v>
      </c>
      <c r="L1755" t="s">
        <v>214</v>
      </c>
      <c r="M1755" t="s">
        <v>1918</v>
      </c>
      <c r="N1755" t="s">
        <v>215</v>
      </c>
      <c r="O1755" s="57">
        <v>46314.519849537035</v>
      </c>
      <c r="P1755" s="57">
        <v>46316.335682870369</v>
      </c>
      <c r="Q1755">
        <v>69412859</v>
      </c>
      <c r="S1755">
        <v>152649201576</v>
      </c>
      <c r="T1755" t="s">
        <v>9969</v>
      </c>
      <c r="U1755" t="s">
        <v>9970</v>
      </c>
      <c r="V1755" t="s">
        <v>9973</v>
      </c>
      <c r="Z1755">
        <v>111.88744012266299</v>
      </c>
      <c r="AA1755">
        <v>-6.9523488706596703</v>
      </c>
      <c r="AB1755" t="s">
        <v>9974</v>
      </c>
      <c r="AC1755" t="s">
        <v>216</v>
      </c>
      <c r="AL1755" t="s">
        <v>217</v>
      </c>
      <c r="AM1755" t="s">
        <v>9975</v>
      </c>
      <c r="AN1755" t="s">
        <v>6</v>
      </c>
      <c r="AO1755" t="s">
        <v>9805</v>
      </c>
      <c r="AP1755" s="57">
        <v>46315.458333333336</v>
      </c>
      <c r="AQ1755" t="s">
        <v>838</v>
      </c>
      <c r="AR1755" t="s">
        <v>12</v>
      </c>
      <c r="AS1755" t="s">
        <v>844</v>
      </c>
      <c r="AT1755" t="s">
        <v>230</v>
      </c>
      <c r="AV1755" t="s">
        <v>1626</v>
      </c>
      <c r="AW1755" t="s">
        <v>875</v>
      </c>
      <c r="AX1755" t="s">
        <v>222</v>
      </c>
      <c r="BA1755" s="57">
        <v>46315.458333333336</v>
      </c>
      <c r="BB1755" t="s">
        <v>9975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str">
        <f>VLOOKUP(H1755,Sheet2!$A$1:$B$270,2,FALSE)</f>
        <v>BOJONEGORO</v>
      </c>
    </row>
    <row r="1756" spans="1:61">
      <c r="A1756">
        <v>1755</v>
      </c>
      <c r="B1756">
        <v>1002626272</v>
      </c>
      <c r="C1756">
        <v>3</v>
      </c>
      <c r="D1756" t="s">
        <v>38</v>
      </c>
      <c r="E1756">
        <v>5</v>
      </c>
      <c r="F1756" t="s">
        <v>92</v>
      </c>
      <c r="G1756" t="s">
        <v>97</v>
      </c>
      <c r="H1756" t="s">
        <v>297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46302.586770833332</v>
      </c>
      <c r="P1756" s="57">
        <v>46304.699988425928</v>
      </c>
      <c r="Q1756">
        <v>69405907</v>
      </c>
      <c r="S1756">
        <v>152647206564</v>
      </c>
      <c r="T1756" t="s">
        <v>4747</v>
      </c>
      <c r="U1756" t="s">
        <v>4290</v>
      </c>
      <c r="V1756" t="s">
        <v>4748</v>
      </c>
      <c r="Z1756">
        <v>112.00614988814699</v>
      </c>
      <c r="AA1756">
        <v>-6.8275325235104098</v>
      </c>
      <c r="AB1756" t="s">
        <v>4291</v>
      </c>
      <c r="AC1756" t="s">
        <v>284</v>
      </c>
      <c r="AL1756" t="s">
        <v>217</v>
      </c>
      <c r="AM1756" t="s">
        <v>4749</v>
      </c>
      <c r="AN1756" t="s">
        <v>6</v>
      </c>
      <c r="AO1756" s="57">
        <v>46213.59065972222</v>
      </c>
      <c r="AP1756" s="57">
        <v>46305.458333333336</v>
      </c>
      <c r="AR1756" t="s">
        <v>218</v>
      </c>
      <c r="AS1756" t="s">
        <v>844</v>
      </c>
      <c r="AT1756" t="s">
        <v>230</v>
      </c>
      <c r="AU1756">
        <v>20261009</v>
      </c>
      <c r="AV1756" t="s">
        <v>221</v>
      </c>
      <c r="AW1756" t="s">
        <v>541</v>
      </c>
      <c r="AX1756" t="s">
        <v>222</v>
      </c>
      <c r="BA1756" s="57">
        <v>46305.458333333336</v>
      </c>
      <c r="BB1756" t="s">
        <v>4749</v>
      </c>
      <c r="BC1756">
        <v>2026</v>
      </c>
      <c r="BD1756">
        <v>10</v>
      </c>
      <c r="BE1756">
        <v>9</v>
      </c>
      <c r="BF1756" s="6">
        <f t="shared" si="81"/>
        <v>46304</v>
      </c>
      <c r="BG1756">
        <f t="shared" si="82"/>
        <v>-1.4583333333357587</v>
      </c>
      <c r="BH1756" t="str">
        <f t="shared" si="83"/>
        <v>COMPLY</v>
      </c>
      <c r="BI1756" t="str">
        <f>VLOOKUP(H1756,Sheet2!$A$1:$B$270,2,FALSE)</f>
        <v>BOJONEGORO</v>
      </c>
    </row>
    <row r="1757" spans="1:61">
      <c r="A1757">
        <v>1756</v>
      </c>
      <c r="B1757">
        <v>1002633818</v>
      </c>
      <c r="C1757">
        <v>3</v>
      </c>
      <c r="D1757" t="s">
        <v>38</v>
      </c>
      <c r="E1757">
        <v>5</v>
      </c>
      <c r="F1757" t="s">
        <v>92</v>
      </c>
      <c r="G1757" t="s">
        <v>97</v>
      </c>
      <c r="H1757" t="s">
        <v>297</v>
      </c>
      <c r="I1757" t="s">
        <v>212</v>
      </c>
      <c r="J1757" t="s">
        <v>213</v>
      </c>
      <c r="K1757" t="s">
        <v>149</v>
      </c>
      <c r="L1757" t="s">
        <v>214</v>
      </c>
      <c r="M1757" t="s">
        <v>76</v>
      </c>
      <c r="N1757" t="s">
        <v>215</v>
      </c>
      <c r="O1757" s="57">
        <v>46307.785127314812</v>
      </c>
      <c r="P1757" s="57">
        <v>46308.429270833331</v>
      </c>
      <c r="Q1757">
        <v>69408975</v>
      </c>
      <c r="S1757">
        <v>152647206569</v>
      </c>
      <c r="T1757" t="s">
        <v>6443</v>
      </c>
      <c r="U1757" t="s">
        <v>6444</v>
      </c>
      <c r="V1757" t="s">
        <v>6445</v>
      </c>
      <c r="Z1757">
        <v>111.985862241467</v>
      </c>
      <c r="AA1757">
        <v>-6.8788866213091504</v>
      </c>
      <c r="AB1757" t="s">
        <v>6446</v>
      </c>
      <c r="AC1757" t="s">
        <v>235</v>
      </c>
      <c r="AL1757" t="s">
        <v>217</v>
      </c>
      <c r="AM1757" t="s">
        <v>5890</v>
      </c>
      <c r="AN1757" t="s">
        <v>6</v>
      </c>
      <c r="AO1757" s="57">
        <v>46366.78837962963</v>
      </c>
      <c r="AP1757" s="57">
        <v>46308.625</v>
      </c>
      <c r="AR1757" t="s">
        <v>218</v>
      </c>
      <c r="AS1757" t="s">
        <v>844</v>
      </c>
      <c r="AT1757" t="s">
        <v>230</v>
      </c>
      <c r="AU1757">
        <v>20261013</v>
      </c>
      <c r="AV1757" t="s">
        <v>221</v>
      </c>
      <c r="AW1757" t="s">
        <v>877</v>
      </c>
      <c r="AX1757" t="s">
        <v>222</v>
      </c>
      <c r="BA1757" s="57">
        <v>46308.625</v>
      </c>
      <c r="BB1757" t="s">
        <v>5890</v>
      </c>
      <c r="BC1757">
        <v>2026</v>
      </c>
      <c r="BD1757">
        <v>10</v>
      </c>
      <c r="BE1757">
        <v>13</v>
      </c>
      <c r="BF1757" s="6">
        <f t="shared" si="81"/>
        <v>46308</v>
      </c>
      <c r="BG1757">
        <f t="shared" si="82"/>
        <v>-0.625</v>
      </c>
      <c r="BH1757" t="str">
        <f t="shared" si="83"/>
        <v>COMPLY</v>
      </c>
      <c r="BI1757" t="str">
        <f>VLOOKUP(H1757,Sheet2!$A$1:$B$270,2,FALSE)</f>
        <v>BOJONEGORO</v>
      </c>
    </row>
    <row r="1758" spans="1:61">
      <c r="A1758">
        <v>1757</v>
      </c>
      <c r="B1758">
        <v>1002642192</v>
      </c>
      <c r="C1758">
        <v>3</v>
      </c>
      <c r="D1758" t="s">
        <v>38</v>
      </c>
      <c r="E1758">
        <v>5</v>
      </c>
      <c r="F1758" t="s">
        <v>92</v>
      </c>
      <c r="G1758" t="s">
        <v>97</v>
      </c>
      <c r="H1758" t="s">
        <v>297</v>
      </c>
      <c r="I1758" t="s">
        <v>212</v>
      </c>
      <c r="J1758" t="s">
        <v>213</v>
      </c>
      <c r="K1758" t="s">
        <v>149</v>
      </c>
      <c r="M1758" t="s">
        <v>76</v>
      </c>
      <c r="N1758" t="s">
        <v>215</v>
      </c>
      <c r="O1758" s="57">
        <v>46314.351863425924</v>
      </c>
      <c r="P1758" s="57">
        <v>46315.656307870369</v>
      </c>
      <c r="Q1758">
        <v>69412566</v>
      </c>
      <c r="S1758">
        <v>152647206508</v>
      </c>
      <c r="T1758" t="s">
        <v>9976</v>
      </c>
      <c r="U1758" t="s">
        <v>9977</v>
      </c>
      <c r="V1758" t="s">
        <v>9978</v>
      </c>
      <c r="Z1758">
        <v>111.94917220000001</v>
      </c>
      <c r="AA1758">
        <v>-6.8382320999999999</v>
      </c>
      <c r="AB1758" t="s">
        <v>9979</v>
      </c>
      <c r="AC1758" t="s">
        <v>229</v>
      </c>
      <c r="AL1758" t="s">
        <v>217</v>
      </c>
      <c r="AM1758" t="s">
        <v>9980</v>
      </c>
      <c r="AN1758" t="s">
        <v>6</v>
      </c>
      <c r="AO1758" t="s">
        <v>9981</v>
      </c>
      <c r="AP1758" s="57">
        <v>46315.458333333336</v>
      </c>
      <c r="AR1758" t="s">
        <v>218</v>
      </c>
      <c r="AS1758" t="s">
        <v>844</v>
      </c>
      <c r="AT1758" t="s">
        <v>230</v>
      </c>
      <c r="AU1758">
        <v>20261020</v>
      </c>
      <c r="AV1758" t="s">
        <v>221</v>
      </c>
      <c r="AW1758" t="s">
        <v>540</v>
      </c>
      <c r="AX1758" t="s">
        <v>222</v>
      </c>
      <c r="BA1758" s="57">
        <v>46315.458333333336</v>
      </c>
      <c r="BB1758" t="s">
        <v>9980</v>
      </c>
      <c r="BC1758">
        <v>2026</v>
      </c>
      <c r="BD1758">
        <v>10</v>
      </c>
      <c r="BE1758">
        <v>20</v>
      </c>
      <c r="BF1758" s="6">
        <f t="shared" si="81"/>
        <v>46315</v>
      </c>
      <c r="BG1758">
        <f t="shared" si="82"/>
        <v>-0.45833333333575865</v>
      </c>
      <c r="BH1758" t="str">
        <f t="shared" si="83"/>
        <v>COMPLY</v>
      </c>
      <c r="BI1758" t="str">
        <f>VLOOKUP(H1758,Sheet2!$A$1:$B$270,2,FALSE)</f>
        <v>BOJONEGORO</v>
      </c>
    </row>
    <row r="1759" spans="1:61">
      <c r="A1759">
        <v>1758</v>
      </c>
      <c r="B1759">
        <v>1002624815</v>
      </c>
      <c r="C1759">
        <v>3</v>
      </c>
      <c r="D1759" t="s">
        <v>38</v>
      </c>
      <c r="E1759">
        <v>5</v>
      </c>
      <c r="F1759" t="s">
        <v>92</v>
      </c>
      <c r="G1759" t="s">
        <v>97</v>
      </c>
      <c r="H1759" t="s">
        <v>297</v>
      </c>
      <c r="I1759" t="s">
        <v>212</v>
      </c>
      <c r="J1759" t="s">
        <v>213</v>
      </c>
      <c r="K1759" t="s">
        <v>149</v>
      </c>
      <c r="L1759" t="s">
        <v>214</v>
      </c>
      <c r="M1759" t="s">
        <v>1918</v>
      </c>
      <c r="N1759" t="s">
        <v>215</v>
      </c>
      <c r="O1759" s="57">
        <v>46301.653252314813</v>
      </c>
      <c r="P1759" s="57">
        <v>46304.376261574071</v>
      </c>
      <c r="Q1759">
        <v>69405265</v>
      </c>
      <c r="S1759">
        <v>152647206563</v>
      </c>
      <c r="T1759" t="s">
        <v>3611</v>
      </c>
      <c r="U1759" t="s">
        <v>3612</v>
      </c>
      <c r="V1759" t="s">
        <v>3613</v>
      </c>
      <c r="Z1759">
        <v>112.002631270227</v>
      </c>
      <c r="AA1759">
        <v>-6.8304083520787504</v>
      </c>
      <c r="AB1759" t="s">
        <v>3614</v>
      </c>
      <c r="AC1759" t="s">
        <v>235</v>
      </c>
      <c r="AL1759" t="s">
        <v>217</v>
      </c>
      <c r="AM1759" t="s">
        <v>3615</v>
      </c>
      <c r="AN1759" t="s">
        <v>6</v>
      </c>
      <c r="AO1759" s="57">
        <v>46183.663668981484</v>
      </c>
      <c r="AP1759" s="57">
        <v>46303.333333333336</v>
      </c>
      <c r="AQ1759" t="s">
        <v>841</v>
      </c>
      <c r="AR1759" t="s">
        <v>12</v>
      </c>
      <c r="AS1759" t="s">
        <v>844</v>
      </c>
      <c r="AT1759" t="s">
        <v>220</v>
      </c>
      <c r="AV1759" t="s">
        <v>1626</v>
      </c>
      <c r="AW1759" t="s">
        <v>3616</v>
      </c>
      <c r="AX1759" t="s">
        <v>222</v>
      </c>
      <c r="BA1759" s="57">
        <v>46303.333333333336</v>
      </c>
      <c r="BB1759" t="s">
        <v>3615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str">
        <f>VLOOKUP(H1759,Sheet2!$A$1:$B$270,2,FALSE)</f>
        <v>BOJONEGORO</v>
      </c>
    </row>
    <row r="1760" spans="1:61">
      <c r="A1760">
        <v>1759</v>
      </c>
      <c r="B1760">
        <v>1002616902</v>
      </c>
      <c r="C1760">
        <v>3</v>
      </c>
      <c r="D1760" t="s">
        <v>38</v>
      </c>
      <c r="E1760">
        <v>5</v>
      </c>
      <c r="F1760" t="s">
        <v>92</v>
      </c>
      <c r="G1760" t="s">
        <v>97</v>
      </c>
      <c r="H1760" t="s">
        <v>461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46296.358287037037</v>
      </c>
      <c r="P1760" s="57">
        <v>46297.448020833333</v>
      </c>
      <c r="Q1760">
        <v>69402022</v>
      </c>
      <c r="S1760">
        <v>152646206273</v>
      </c>
      <c r="T1760" t="s">
        <v>1315</v>
      </c>
      <c r="U1760" t="s">
        <v>1316</v>
      </c>
      <c r="V1760" t="s">
        <v>1317</v>
      </c>
      <c r="Z1760">
        <v>111.96432128548599</v>
      </c>
      <c r="AA1760">
        <v>-7.0930767066443199</v>
      </c>
      <c r="AB1760" t="s">
        <v>1318</v>
      </c>
      <c r="AC1760" t="s">
        <v>284</v>
      </c>
      <c r="AL1760" t="s">
        <v>217</v>
      </c>
      <c r="AM1760" t="s">
        <v>1319</v>
      </c>
      <c r="AN1760" t="s">
        <v>6</v>
      </c>
      <c r="AO1760" s="57">
        <v>46032.392847222225</v>
      </c>
      <c r="AP1760" s="57">
        <v>46297.333333333336</v>
      </c>
      <c r="AR1760" t="s">
        <v>218</v>
      </c>
      <c r="AS1760" t="s">
        <v>844</v>
      </c>
      <c r="AT1760" t="s">
        <v>230</v>
      </c>
      <c r="AU1760">
        <v>20261002</v>
      </c>
      <c r="AV1760" t="s">
        <v>221</v>
      </c>
      <c r="AW1760" t="s">
        <v>540</v>
      </c>
      <c r="AX1760" t="s">
        <v>222</v>
      </c>
      <c r="BA1760" s="57">
        <v>46297.333333333336</v>
      </c>
      <c r="BB1760" t="s">
        <v>1319</v>
      </c>
      <c r="BC1760">
        <v>2026</v>
      </c>
      <c r="BD1760">
        <v>10</v>
      </c>
      <c r="BE1760">
        <v>2</v>
      </c>
      <c r="BF1760" s="6">
        <f t="shared" si="81"/>
        <v>46297</v>
      </c>
      <c r="BG1760">
        <f t="shared" si="82"/>
        <v>-0.33333333333575865</v>
      </c>
      <c r="BH1760" t="str">
        <f t="shared" si="83"/>
        <v>COMPLY</v>
      </c>
      <c r="BI1760" t="str">
        <f>VLOOKUP(H1760,Sheet2!$A$1:$B$270,2,FALSE)</f>
        <v>BOJONEGORO</v>
      </c>
    </row>
    <row r="1761" spans="1:61">
      <c r="A1761">
        <v>1760</v>
      </c>
      <c r="B1761">
        <v>1002621096</v>
      </c>
      <c r="C1761">
        <v>3</v>
      </c>
      <c r="D1761" t="s">
        <v>38</v>
      </c>
      <c r="E1761">
        <v>5</v>
      </c>
      <c r="F1761" t="s">
        <v>92</v>
      </c>
      <c r="G1761" t="s">
        <v>97</v>
      </c>
      <c r="H1761" t="s">
        <v>461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46298.658101851855</v>
      </c>
      <c r="P1761" s="57">
        <v>46300.433067129627</v>
      </c>
      <c r="Q1761">
        <v>69403698</v>
      </c>
      <c r="S1761">
        <v>152646206276</v>
      </c>
      <c r="T1761" t="s">
        <v>2330</v>
      </c>
      <c r="U1761" t="s">
        <v>2331</v>
      </c>
      <c r="V1761" t="s">
        <v>2332</v>
      </c>
      <c r="Z1761">
        <v>111.99862266222701</v>
      </c>
      <c r="AA1761">
        <v>-7.0649775207912899</v>
      </c>
      <c r="AB1761" t="s">
        <v>2333</v>
      </c>
      <c r="AC1761" t="s">
        <v>235</v>
      </c>
      <c r="AL1761" t="s">
        <v>217</v>
      </c>
      <c r="AM1761" t="s">
        <v>2334</v>
      </c>
      <c r="AN1761" t="s">
        <v>6</v>
      </c>
      <c r="AO1761" s="57">
        <v>46091.663622685184</v>
      </c>
      <c r="AP1761" s="57">
        <v>46299.625</v>
      </c>
      <c r="AR1761" t="s">
        <v>218</v>
      </c>
      <c r="AS1761" t="s">
        <v>844</v>
      </c>
      <c r="AT1761" t="s">
        <v>230</v>
      </c>
      <c r="AU1761">
        <v>20261005</v>
      </c>
      <c r="AV1761" t="s">
        <v>221</v>
      </c>
      <c r="AW1761" t="s">
        <v>880</v>
      </c>
      <c r="AX1761" t="s">
        <v>222</v>
      </c>
      <c r="BA1761" s="57">
        <v>46299.625</v>
      </c>
      <c r="BB1761" t="s">
        <v>2334</v>
      </c>
      <c r="BC1761">
        <v>2026</v>
      </c>
      <c r="BD1761">
        <v>10</v>
      </c>
      <c r="BE1761">
        <v>5</v>
      </c>
      <c r="BF1761" s="6">
        <f t="shared" si="81"/>
        <v>46300</v>
      </c>
      <c r="BG1761">
        <f t="shared" si="82"/>
        <v>0.375</v>
      </c>
      <c r="BH1761" t="str">
        <f t="shared" si="83"/>
        <v>COMPLY</v>
      </c>
      <c r="BI1761" t="str">
        <f>VLOOKUP(H1761,Sheet2!$A$1:$B$270,2,FALSE)</f>
        <v>BOJONEGORO</v>
      </c>
    </row>
    <row r="1762" spans="1:61">
      <c r="A1762">
        <v>1761</v>
      </c>
      <c r="B1762">
        <v>1002626367</v>
      </c>
      <c r="C1762">
        <v>3</v>
      </c>
      <c r="D1762" t="s">
        <v>38</v>
      </c>
      <c r="E1762">
        <v>5</v>
      </c>
      <c r="F1762" t="s">
        <v>92</v>
      </c>
      <c r="G1762" t="s">
        <v>97</v>
      </c>
      <c r="H1762" t="s">
        <v>461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46302.603888888887</v>
      </c>
      <c r="P1762" s="57">
        <v>46303.461608796293</v>
      </c>
      <c r="Q1762">
        <v>69405937</v>
      </c>
      <c r="S1762">
        <v>152646203598</v>
      </c>
      <c r="T1762" t="s">
        <v>4292</v>
      </c>
      <c r="U1762" t="s">
        <v>4293</v>
      </c>
      <c r="V1762" t="s">
        <v>4294</v>
      </c>
      <c r="Z1762">
        <v>112.130394</v>
      </c>
      <c r="AA1762">
        <v>-7.0020870000000004</v>
      </c>
      <c r="AB1762" t="s">
        <v>4295</v>
      </c>
      <c r="AC1762" t="s">
        <v>235</v>
      </c>
      <c r="AL1762" t="s">
        <v>217</v>
      </c>
      <c r="AM1762" t="s">
        <v>4296</v>
      </c>
      <c r="AN1762" t="s">
        <v>6</v>
      </c>
      <c r="AO1762" s="57">
        <v>46213.611087962963</v>
      </c>
      <c r="AP1762" s="57">
        <v>46303.458333333336</v>
      </c>
      <c r="AR1762" t="s">
        <v>218</v>
      </c>
      <c r="AS1762" t="s">
        <v>844</v>
      </c>
      <c r="AT1762" t="s">
        <v>230</v>
      </c>
      <c r="AU1762">
        <v>20261008</v>
      </c>
      <c r="AV1762" t="s">
        <v>221</v>
      </c>
      <c r="AW1762" t="s">
        <v>883</v>
      </c>
      <c r="AX1762" t="s">
        <v>222</v>
      </c>
      <c r="BA1762" s="57">
        <v>46303.458333333336</v>
      </c>
      <c r="BB1762" t="s">
        <v>4296</v>
      </c>
      <c r="BC1762">
        <v>2026</v>
      </c>
      <c r="BD1762">
        <v>10</v>
      </c>
      <c r="BE1762">
        <v>8</v>
      </c>
      <c r="BF1762" s="6">
        <f t="shared" si="81"/>
        <v>46303</v>
      </c>
      <c r="BG1762">
        <f t="shared" si="82"/>
        <v>-0.45833333333575865</v>
      </c>
      <c r="BH1762" t="str">
        <f t="shared" si="83"/>
        <v>COMPLY</v>
      </c>
      <c r="BI1762" t="str">
        <f>VLOOKUP(H1762,Sheet2!$A$1:$B$270,2,FALSE)</f>
        <v>BOJONEGORO</v>
      </c>
    </row>
    <row r="1763" spans="1:61">
      <c r="A1763">
        <v>1762</v>
      </c>
      <c r="B1763">
        <v>1002638738</v>
      </c>
      <c r="C1763">
        <v>3</v>
      </c>
      <c r="D1763" t="s">
        <v>38</v>
      </c>
      <c r="E1763">
        <v>5</v>
      </c>
      <c r="F1763" t="s">
        <v>92</v>
      </c>
      <c r="G1763" t="s">
        <v>97</v>
      </c>
      <c r="H1763" t="s">
        <v>251</v>
      </c>
      <c r="I1763" t="s">
        <v>212</v>
      </c>
      <c r="J1763" t="s">
        <v>213</v>
      </c>
      <c r="K1763" t="s">
        <v>149</v>
      </c>
      <c r="M1763" t="s">
        <v>76</v>
      </c>
      <c r="N1763" t="s">
        <v>215</v>
      </c>
      <c r="O1763" s="57">
        <v>46310.607604166667</v>
      </c>
      <c r="P1763" s="57">
        <v>46314.764768518522</v>
      </c>
      <c r="Q1763">
        <v>69410914</v>
      </c>
      <c r="S1763">
        <v>152612240661</v>
      </c>
      <c r="T1763" t="s">
        <v>4297</v>
      </c>
      <c r="U1763" t="s">
        <v>4298</v>
      </c>
      <c r="V1763" t="s">
        <v>9183</v>
      </c>
      <c r="Z1763">
        <v>112.134407064928</v>
      </c>
      <c r="AA1763">
        <v>-6.9083358053977699</v>
      </c>
      <c r="AB1763" t="s">
        <v>7876</v>
      </c>
      <c r="AC1763" t="s">
        <v>284</v>
      </c>
      <c r="AL1763" t="s">
        <v>217</v>
      </c>
      <c r="AM1763" t="s">
        <v>9184</v>
      </c>
      <c r="AN1763" t="s">
        <v>6</v>
      </c>
      <c r="AO1763" t="s">
        <v>7436</v>
      </c>
      <c r="AP1763" s="57">
        <v>46314.333333333336</v>
      </c>
      <c r="AR1763" t="s">
        <v>218</v>
      </c>
      <c r="AS1763" t="s">
        <v>219</v>
      </c>
      <c r="AT1763" t="s">
        <v>230</v>
      </c>
      <c r="AU1763">
        <v>20261019</v>
      </c>
      <c r="AV1763" t="s">
        <v>221</v>
      </c>
      <c r="AW1763" t="s">
        <v>2453</v>
      </c>
      <c r="AX1763" t="s">
        <v>222</v>
      </c>
      <c r="BA1763" s="57">
        <v>46314.333333333336</v>
      </c>
      <c r="BB1763" t="s">
        <v>9184</v>
      </c>
      <c r="BC1763">
        <v>2026</v>
      </c>
      <c r="BD1763">
        <v>10</v>
      </c>
      <c r="BE1763">
        <v>19</v>
      </c>
      <c r="BF1763" s="6">
        <f t="shared" si="81"/>
        <v>46314</v>
      </c>
      <c r="BG1763">
        <f t="shared" si="82"/>
        <v>-0.33333333333575865</v>
      </c>
      <c r="BH1763" t="str">
        <f t="shared" si="83"/>
        <v>COMPLY</v>
      </c>
      <c r="BI1763" t="str">
        <f>VLOOKUP(H1763,Sheet2!$A$1:$B$270,2,FALSE)</f>
        <v>BOJONEGORO</v>
      </c>
    </row>
    <row r="1764" spans="1:61">
      <c r="A1764">
        <v>1763</v>
      </c>
      <c r="B1764">
        <v>1002638347</v>
      </c>
      <c r="C1764">
        <v>3</v>
      </c>
      <c r="D1764" t="s">
        <v>38</v>
      </c>
      <c r="E1764">
        <v>5</v>
      </c>
      <c r="F1764" t="s">
        <v>92</v>
      </c>
      <c r="G1764" t="s">
        <v>97</v>
      </c>
      <c r="H1764" t="s">
        <v>251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46310.521990740737</v>
      </c>
      <c r="P1764" s="57">
        <v>46310.70239583333</v>
      </c>
      <c r="Q1764">
        <v>69410744</v>
      </c>
      <c r="S1764">
        <v>152612240662</v>
      </c>
      <c r="T1764" t="s">
        <v>7871</v>
      </c>
      <c r="U1764" t="s">
        <v>7872</v>
      </c>
      <c r="V1764" t="s">
        <v>7873</v>
      </c>
      <c r="Z1764">
        <v>112.1344746</v>
      </c>
      <c r="AA1764">
        <v>-6.9083975000000004</v>
      </c>
      <c r="AB1764" t="s">
        <v>7874</v>
      </c>
      <c r="AC1764" t="s">
        <v>849</v>
      </c>
      <c r="AL1764" t="s">
        <v>217</v>
      </c>
      <c r="AM1764" t="s">
        <v>7875</v>
      </c>
      <c r="AN1764" t="s">
        <v>6</v>
      </c>
      <c r="AO1764" t="s">
        <v>7399</v>
      </c>
      <c r="AP1764" s="57">
        <v>46312.458333333336</v>
      </c>
      <c r="AR1764" t="s">
        <v>218</v>
      </c>
      <c r="AS1764" t="s">
        <v>219</v>
      </c>
      <c r="AT1764" t="s">
        <v>230</v>
      </c>
      <c r="AU1764">
        <v>20261015</v>
      </c>
      <c r="AV1764" t="s">
        <v>221</v>
      </c>
      <c r="AW1764" t="s">
        <v>880</v>
      </c>
      <c r="AX1764" t="s">
        <v>222</v>
      </c>
      <c r="BA1764" s="57">
        <v>46312.458333333336</v>
      </c>
      <c r="BB1764" t="s">
        <v>7875</v>
      </c>
      <c r="BC1764">
        <v>2026</v>
      </c>
      <c r="BD1764">
        <v>10</v>
      </c>
      <c r="BE1764">
        <v>15</v>
      </c>
      <c r="BF1764" s="6">
        <f t="shared" si="81"/>
        <v>46310</v>
      </c>
      <c r="BG1764">
        <f t="shared" si="82"/>
        <v>-2.4583333333357587</v>
      </c>
      <c r="BH1764" t="str">
        <f t="shared" si="83"/>
        <v>COMPLY</v>
      </c>
      <c r="BI1764" t="str">
        <f>VLOOKUP(H1764,Sheet2!$A$1:$B$270,2,FALSE)</f>
        <v>BOJONEGORO</v>
      </c>
    </row>
    <row r="1765" spans="1:61">
      <c r="A1765">
        <v>1764</v>
      </c>
      <c r="B1765">
        <v>1002641100</v>
      </c>
      <c r="C1765">
        <v>3</v>
      </c>
      <c r="D1765" t="s">
        <v>38</v>
      </c>
      <c r="E1765">
        <v>5</v>
      </c>
      <c r="F1765" t="s">
        <v>92</v>
      </c>
      <c r="G1765" t="s">
        <v>97</v>
      </c>
      <c r="H1765" t="s">
        <v>251</v>
      </c>
      <c r="I1765" t="s">
        <v>212</v>
      </c>
      <c r="J1765" t="s">
        <v>213</v>
      </c>
      <c r="K1765" t="s">
        <v>149</v>
      </c>
      <c r="M1765" t="s">
        <v>76</v>
      </c>
      <c r="N1765" t="s">
        <v>215</v>
      </c>
      <c r="O1765" s="57">
        <v>46312.376192129632</v>
      </c>
      <c r="P1765" s="57">
        <v>46312.762245370373</v>
      </c>
      <c r="Q1765">
        <v>69411894</v>
      </c>
      <c r="S1765">
        <v>152612240670</v>
      </c>
      <c r="T1765" t="s">
        <v>9178</v>
      </c>
      <c r="U1765" t="s">
        <v>9179</v>
      </c>
      <c r="V1765" t="s">
        <v>9180</v>
      </c>
      <c r="Z1765">
        <v>112.0934147</v>
      </c>
      <c r="AA1765">
        <v>-6.9310188999999998</v>
      </c>
      <c r="AB1765" t="s">
        <v>9181</v>
      </c>
      <c r="AC1765" t="s">
        <v>284</v>
      </c>
      <c r="AL1765" t="s">
        <v>217</v>
      </c>
      <c r="AM1765" t="s">
        <v>9182</v>
      </c>
      <c r="AN1765" t="s">
        <v>6</v>
      </c>
      <c r="AO1765" t="s">
        <v>9132</v>
      </c>
      <c r="AP1765" s="57">
        <v>46314.333333333336</v>
      </c>
      <c r="AR1765" t="s">
        <v>218</v>
      </c>
      <c r="AS1765" t="s">
        <v>219</v>
      </c>
      <c r="AT1765" t="s">
        <v>230</v>
      </c>
      <c r="AU1765">
        <v>20261017</v>
      </c>
      <c r="AV1765" t="s">
        <v>221</v>
      </c>
      <c r="AW1765" t="s">
        <v>559</v>
      </c>
      <c r="AX1765" t="s">
        <v>222</v>
      </c>
      <c r="BA1765" s="57">
        <v>46314.333333333336</v>
      </c>
      <c r="BB1765" t="s">
        <v>9182</v>
      </c>
      <c r="BC1765">
        <v>2026</v>
      </c>
      <c r="BD1765">
        <v>10</v>
      </c>
      <c r="BE1765">
        <v>17</v>
      </c>
      <c r="BF1765" s="6">
        <f t="shared" si="81"/>
        <v>46312</v>
      </c>
      <c r="BG1765">
        <f t="shared" si="82"/>
        <v>-2.3333333333357587</v>
      </c>
      <c r="BH1765" t="str">
        <f t="shared" si="83"/>
        <v>COMPLY</v>
      </c>
      <c r="BI1765" t="str">
        <f>VLOOKUP(H1765,Sheet2!$A$1:$B$270,2,FALSE)</f>
        <v>BOJONEGORO</v>
      </c>
    </row>
    <row r="1766" spans="1:61">
      <c r="A1766">
        <v>1765</v>
      </c>
      <c r="B1766">
        <v>1002627207</v>
      </c>
      <c r="C1766">
        <v>3</v>
      </c>
      <c r="D1766" t="s">
        <v>38</v>
      </c>
      <c r="E1766">
        <v>5</v>
      </c>
      <c r="F1766" t="s">
        <v>92</v>
      </c>
      <c r="G1766" t="s">
        <v>97</v>
      </c>
      <c r="H1766" t="s">
        <v>251</v>
      </c>
      <c r="I1766" t="s">
        <v>212</v>
      </c>
      <c r="J1766" t="s">
        <v>213</v>
      </c>
      <c r="K1766" t="s">
        <v>149</v>
      </c>
      <c r="M1766" t="s">
        <v>1625</v>
      </c>
      <c r="N1766" t="s">
        <v>215</v>
      </c>
      <c r="O1766" s="57">
        <v>46303.391203703701</v>
      </c>
      <c r="P1766" s="57">
        <v>46307.083518518521</v>
      </c>
      <c r="Q1766">
        <v>69406269</v>
      </c>
      <c r="S1766">
        <v>152612240636</v>
      </c>
      <c r="T1766" t="s">
        <v>4297</v>
      </c>
      <c r="U1766" t="s">
        <v>4298</v>
      </c>
      <c r="Z1766">
        <v>112.134296894073</v>
      </c>
      <c r="AA1766">
        <v>-6.9069785693089401</v>
      </c>
      <c r="AB1766" t="s">
        <v>4299</v>
      </c>
      <c r="AC1766" t="s">
        <v>229</v>
      </c>
      <c r="AO1766" s="57">
        <v>46244.392905092594</v>
      </c>
      <c r="AR1766" t="s">
        <v>1630</v>
      </c>
      <c r="AS1766" t="s">
        <v>219</v>
      </c>
      <c r="AT1766" t="s">
        <v>230</v>
      </c>
      <c r="AV1766" t="s">
        <v>3018</v>
      </c>
      <c r="AW1766" t="s">
        <v>540</v>
      </c>
      <c r="AX1766" t="s">
        <v>222</v>
      </c>
      <c r="AZ1766" t="s">
        <v>3018</v>
      </c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str">
        <f>VLOOKUP(H1766,Sheet2!$A$1:$B$270,2,FALSE)</f>
        <v>BOJONEGORO</v>
      </c>
    </row>
    <row r="1767" spans="1:61">
      <c r="A1767">
        <v>1766</v>
      </c>
      <c r="B1767">
        <v>1002627221</v>
      </c>
      <c r="C1767">
        <v>3</v>
      </c>
      <c r="D1767" t="s">
        <v>38</v>
      </c>
      <c r="E1767">
        <v>5</v>
      </c>
      <c r="F1767" t="s">
        <v>92</v>
      </c>
      <c r="G1767" t="s">
        <v>97</v>
      </c>
      <c r="H1767" t="s">
        <v>251</v>
      </c>
      <c r="I1767" t="s">
        <v>212</v>
      </c>
      <c r="J1767" t="s">
        <v>213</v>
      </c>
      <c r="K1767" t="s">
        <v>149</v>
      </c>
      <c r="M1767" t="s">
        <v>1625</v>
      </c>
      <c r="N1767" t="s">
        <v>215</v>
      </c>
      <c r="O1767" s="57">
        <v>46303.394583333335</v>
      </c>
      <c r="P1767" s="57">
        <v>46307.083518518521</v>
      </c>
      <c r="Q1767">
        <v>69406278</v>
      </c>
      <c r="S1767">
        <v>152612240637</v>
      </c>
      <c r="T1767" t="s">
        <v>4297</v>
      </c>
      <c r="U1767" t="s">
        <v>4298</v>
      </c>
      <c r="Z1767">
        <v>112.134082317352</v>
      </c>
      <c r="AA1767">
        <v>-6.9067442478295096</v>
      </c>
      <c r="AB1767" t="s">
        <v>4299</v>
      </c>
      <c r="AC1767" t="s">
        <v>229</v>
      </c>
      <c r="AO1767" s="57">
        <v>46244.403275462966</v>
      </c>
      <c r="AR1767" t="s">
        <v>1630</v>
      </c>
      <c r="AS1767" t="s">
        <v>219</v>
      </c>
      <c r="AT1767" t="s">
        <v>230</v>
      </c>
      <c r="AV1767" t="s">
        <v>3018</v>
      </c>
      <c r="AW1767" t="s">
        <v>540</v>
      </c>
      <c r="AX1767" t="s">
        <v>222</v>
      </c>
      <c r="AZ1767" t="s">
        <v>3018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str">
        <f>VLOOKUP(H1767,Sheet2!$A$1:$B$270,2,FALSE)</f>
        <v>BOJONEGORO</v>
      </c>
    </row>
    <row r="1768" spans="1:61">
      <c r="A1768">
        <v>1767</v>
      </c>
      <c r="B1768">
        <v>1002617187</v>
      </c>
      <c r="C1768">
        <v>3</v>
      </c>
      <c r="D1768" t="s">
        <v>45</v>
      </c>
      <c r="E1768">
        <v>5</v>
      </c>
      <c r="F1768" t="s">
        <v>113</v>
      </c>
      <c r="G1768" t="s">
        <v>109</v>
      </c>
      <c r="H1768" t="s">
        <v>300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46296.410127314812</v>
      </c>
      <c r="P1768" s="57">
        <v>46297.902013888888</v>
      </c>
      <c r="Q1768">
        <v>69402104</v>
      </c>
      <c r="S1768">
        <v>172521216812</v>
      </c>
      <c r="T1768" t="s">
        <v>1320</v>
      </c>
      <c r="U1768" t="s">
        <v>1321</v>
      </c>
      <c r="V1768" t="s">
        <v>1322</v>
      </c>
      <c r="Z1768">
        <v>124.890847764909</v>
      </c>
      <c r="AA1768">
        <v>-9.0988937736841393</v>
      </c>
      <c r="AB1768" t="s">
        <v>1323</v>
      </c>
      <c r="AC1768" t="s">
        <v>216</v>
      </c>
      <c r="AL1768" t="s">
        <v>217</v>
      </c>
      <c r="AM1768" t="s">
        <v>1324</v>
      </c>
      <c r="AN1768" t="s">
        <v>6</v>
      </c>
      <c r="AO1768" s="57">
        <v>46032.413738425923</v>
      </c>
      <c r="AP1768" s="57">
        <v>46298.625</v>
      </c>
      <c r="AR1768" t="s">
        <v>218</v>
      </c>
      <c r="AS1768" t="s">
        <v>219</v>
      </c>
      <c r="AT1768" t="s">
        <v>230</v>
      </c>
      <c r="AU1768">
        <v>20261002</v>
      </c>
      <c r="AV1768" t="s">
        <v>221</v>
      </c>
      <c r="AW1768" t="s">
        <v>884</v>
      </c>
      <c r="AX1768" t="s">
        <v>222</v>
      </c>
      <c r="BA1768" s="57">
        <v>46298.625</v>
      </c>
      <c r="BB1768" t="s">
        <v>1324</v>
      </c>
      <c r="BC1768">
        <v>2026</v>
      </c>
      <c r="BD1768">
        <v>10</v>
      </c>
      <c r="BE1768">
        <v>2</v>
      </c>
      <c r="BF1768" s="6">
        <f t="shared" si="81"/>
        <v>46297</v>
      </c>
      <c r="BG1768">
        <f t="shared" si="82"/>
        <v>-1.625</v>
      </c>
      <c r="BH1768" t="str">
        <f t="shared" si="83"/>
        <v>COMPLY</v>
      </c>
      <c r="BI1768" t="str">
        <f>VLOOKUP(H1768,Sheet2!$A$1:$B$270,2,FALSE)</f>
        <v>ATAMBUA</v>
      </c>
    </row>
    <row r="1769" spans="1:61">
      <c r="A1769">
        <v>1768</v>
      </c>
      <c r="B1769">
        <v>1002633151</v>
      </c>
      <c r="C1769">
        <v>3</v>
      </c>
      <c r="D1769" t="s">
        <v>45</v>
      </c>
      <c r="E1769">
        <v>5</v>
      </c>
      <c r="F1769" t="s">
        <v>113</v>
      </c>
      <c r="G1769" t="s">
        <v>113</v>
      </c>
      <c r="H1769" t="s">
        <v>402</v>
      </c>
      <c r="I1769" t="s">
        <v>212</v>
      </c>
      <c r="J1769" t="s">
        <v>213</v>
      </c>
      <c r="K1769" t="s">
        <v>149</v>
      </c>
      <c r="L1769" t="s">
        <v>214</v>
      </c>
      <c r="M1769" t="s">
        <v>255</v>
      </c>
      <c r="N1769" t="s">
        <v>215</v>
      </c>
      <c r="O1769" s="57">
        <v>46307.601168981484</v>
      </c>
      <c r="P1769" s="57">
        <v>46316.514768518522</v>
      </c>
      <c r="Q1769">
        <v>69408726</v>
      </c>
      <c r="S1769">
        <v>172522660862</v>
      </c>
      <c r="T1769" t="s">
        <v>6447</v>
      </c>
      <c r="U1769" t="s">
        <v>6448</v>
      </c>
      <c r="V1769" t="s">
        <v>6449</v>
      </c>
      <c r="Z1769">
        <v>123.0479251</v>
      </c>
      <c r="AA1769">
        <v>-10.7287664</v>
      </c>
      <c r="AB1769" t="s">
        <v>6450</v>
      </c>
      <c r="AC1769" t="s">
        <v>235</v>
      </c>
      <c r="AL1769" t="s">
        <v>217</v>
      </c>
      <c r="AM1769" t="s">
        <v>6451</v>
      </c>
      <c r="AN1769" t="s">
        <v>6</v>
      </c>
      <c r="AO1769" s="57">
        <v>46366.611539351848</v>
      </c>
      <c r="AP1769" s="57">
        <v>46308.458333333336</v>
      </c>
      <c r="AR1769" t="s">
        <v>8376</v>
      </c>
      <c r="AS1769" t="s">
        <v>219</v>
      </c>
      <c r="AT1769" t="s">
        <v>220</v>
      </c>
      <c r="AV1769" t="s">
        <v>257</v>
      </c>
      <c r="AW1769" t="s">
        <v>869</v>
      </c>
      <c r="AX1769" t="s">
        <v>222</v>
      </c>
      <c r="BA1769" s="57">
        <v>46308.458333333336</v>
      </c>
      <c r="BB1769" t="s">
        <v>6451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str">
        <f>VLOOKUP(H1769,Sheet2!$A$1:$B$270,2,FALSE)</f>
        <v>KUPANG</v>
      </c>
    </row>
    <row r="1770" spans="1:61">
      <c r="A1770">
        <v>1769</v>
      </c>
      <c r="B1770">
        <v>1002642515</v>
      </c>
      <c r="C1770">
        <v>3</v>
      </c>
      <c r="D1770" t="s">
        <v>45</v>
      </c>
      <c r="E1770">
        <v>5</v>
      </c>
      <c r="F1770" t="s">
        <v>113</v>
      </c>
      <c r="G1770" t="s">
        <v>109</v>
      </c>
      <c r="H1770" t="s">
        <v>411</v>
      </c>
      <c r="I1770" t="s">
        <v>212</v>
      </c>
      <c r="J1770" t="s">
        <v>213</v>
      </c>
      <c r="K1770" t="s">
        <v>149</v>
      </c>
      <c r="L1770" t="s">
        <v>214</v>
      </c>
      <c r="M1770" t="s">
        <v>224</v>
      </c>
      <c r="N1770" t="s">
        <v>215</v>
      </c>
      <c r="O1770" s="57">
        <v>46314.419907407406</v>
      </c>
      <c r="P1770" s="57">
        <v>46315.34039351852</v>
      </c>
      <c r="Q1770">
        <v>69412675</v>
      </c>
      <c r="S1770">
        <v>172518797228</v>
      </c>
      <c r="T1770" t="s">
        <v>9982</v>
      </c>
      <c r="U1770" t="s">
        <v>9983</v>
      </c>
      <c r="V1770" t="s">
        <v>9984</v>
      </c>
      <c r="Z1770">
        <v>124.47355229999999</v>
      </c>
      <c r="AA1770">
        <v>-9.4608896999999992</v>
      </c>
      <c r="AB1770" t="s">
        <v>9985</v>
      </c>
      <c r="AC1770" t="s">
        <v>235</v>
      </c>
      <c r="AL1770" t="s">
        <v>217</v>
      </c>
      <c r="AM1770" t="s">
        <v>9986</v>
      </c>
      <c r="AN1770" t="s">
        <v>6</v>
      </c>
      <c r="AO1770" t="s">
        <v>9479</v>
      </c>
      <c r="AP1770" s="57">
        <v>46315.333333333336</v>
      </c>
      <c r="AR1770" t="s">
        <v>18</v>
      </c>
      <c r="AS1770" t="s">
        <v>219</v>
      </c>
      <c r="AT1770" t="s">
        <v>230</v>
      </c>
      <c r="AV1770" t="s">
        <v>226</v>
      </c>
      <c r="AW1770" t="s">
        <v>9987</v>
      </c>
      <c r="AX1770" t="s">
        <v>222</v>
      </c>
      <c r="BA1770" s="57">
        <v>46315.333333333336</v>
      </c>
      <c r="BB1770" t="s">
        <v>9986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str">
        <f>VLOOKUP(H1770,Sheet2!$A$1:$B$270,2,FALSE)</f>
        <v>ATAMBUA</v>
      </c>
    </row>
    <row r="1771" spans="1:61">
      <c r="A1771">
        <v>1770</v>
      </c>
      <c r="B1771">
        <v>1002639987</v>
      </c>
      <c r="C1771">
        <v>3</v>
      </c>
      <c r="D1771" t="s">
        <v>45</v>
      </c>
      <c r="E1771">
        <v>5</v>
      </c>
      <c r="F1771" t="s">
        <v>113</v>
      </c>
      <c r="G1771" t="s">
        <v>109</v>
      </c>
      <c r="H1771" t="s">
        <v>411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46311.497650462959</v>
      </c>
      <c r="P1771" s="57">
        <v>46315.345127314817</v>
      </c>
      <c r="Q1771">
        <v>69411407</v>
      </c>
      <c r="S1771">
        <v>172518797224</v>
      </c>
      <c r="T1771" t="s">
        <v>9185</v>
      </c>
      <c r="U1771" t="s">
        <v>9186</v>
      </c>
      <c r="V1771" t="s">
        <v>9187</v>
      </c>
      <c r="Z1771">
        <v>124.47902879999999</v>
      </c>
      <c r="AA1771">
        <v>-9.4577855</v>
      </c>
      <c r="AB1771" t="s">
        <v>9188</v>
      </c>
      <c r="AC1771" t="s">
        <v>235</v>
      </c>
      <c r="AL1771" t="s">
        <v>217</v>
      </c>
      <c r="AM1771" t="s">
        <v>9189</v>
      </c>
      <c r="AN1771" t="s">
        <v>6</v>
      </c>
      <c r="AO1771" t="s">
        <v>8176</v>
      </c>
      <c r="AP1771" s="57">
        <v>46313.333333333336</v>
      </c>
      <c r="AR1771" t="s">
        <v>218</v>
      </c>
      <c r="AS1771" t="s">
        <v>219</v>
      </c>
      <c r="AT1771" t="s">
        <v>230</v>
      </c>
      <c r="AU1771">
        <v>20261020</v>
      </c>
      <c r="AV1771" t="s">
        <v>221</v>
      </c>
      <c r="AW1771" t="s">
        <v>880</v>
      </c>
      <c r="AX1771" t="s">
        <v>222</v>
      </c>
      <c r="BA1771" s="57">
        <v>46313.333333333336</v>
      </c>
      <c r="BB1771" t="s">
        <v>9189</v>
      </c>
      <c r="BC1771">
        <v>2026</v>
      </c>
      <c r="BD1771">
        <v>10</v>
      </c>
      <c r="BE1771">
        <v>20</v>
      </c>
      <c r="BF1771" s="6">
        <f t="shared" si="81"/>
        <v>46315</v>
      </c>
      <c r="BG1771">
        <f t="shared" si="82"/>
        <v>1.6666666666642413</v>
      </c>
      <c r="BH1771" t="str">
        <f t="shared" si="83"/>
        <v>NOT COMPLY</v>
      </c>
      <c r="BI1771" t="str">
        <f>VLOOKUP(H1771,Sheet2!$A$1:$B$270,2,FALSE)</f>
        <v>ATAMBUA</v>
      </c>
    </row>
    <row r="1772" spans="1:61">
      <c r="A1772">
        <v>1771</v>
      </c>
      <c r="B1772">
        <v>1002635991</v>
      </c>
      <c r="C1772">
        <v>3</v>
      </c>
      <c r="D1772" t="s">
        <v>45</v>
      </c>
      <c r="E1772">
        <v>5</v>
      </c>
      <c r="F1772" t="s">
        <v>113</v>
      </c>
      <c r="G1772" t="s">
        <v>113</v>
      </c>
      <c r="H1772" t="s">
        <v>315</v>
      </c>
      <c r="I1772" t="s">
        <v>212</v>
      </c>
      <c r="J1772" t="s">
        <v>213</v>
      </c>
      <c r="K1772" t="s">
        <v>149</v>
      </c>
      <c r="M1772" t="s">
        <v>224</v>
      </c>
      <c r="N1772" t="s">
        <v>215</v>
      </c>
      <c r="O1772" s="57">
        <v>46309.357395833336</v>
      </c>
      <c r="P1772" s="57">
        <v>46311.343043981484</v>
      </c>
      <c r="Q1772">
        <v>69409780</v>
      </c>
      <c r="S1772">
        <v>172503809922</v>
      </c>
      <c r="T1772" t="s">
        <v>7281</v>
      </c>
      <c r="U1772" t="s">
        <v>7282</v>
      </c>
      <c r="V1772" t="s">
        <v>7877</v>
      </c>
      <c r="Z1772">
        <v>123.664541244506</v>
      </c>
      <c r="AA1772">
        <v>-10.2194484814974</v>
      </c>
      <c r="AB1772" t="s">
        <v>7283</v>
      </c>
      <c r="AC1772" t="s">
        <v>284</v>
      </c>
      <c r="AL1772" t="s">
        <v>217</v>
      </c>
      <c r="AM1772" t="s">
        <v>7878</v>
      </c>
      <c r="AN1772" t="s">
        <v>6</v>
      </c>
      <c r="AO1772" t="s">
        <v>6835</v>
      </c>
      <c r="AP1772" s="57">
        <v>46311.333333333336</v>
      </c>
      <c r="AR1772" t="s">
        <v>18</v>
      </c>
      <c r="AS1772" t="s">
        <v>113</v>
      </c>
      <c r="AT1772" t="s">
        <v>230</v>
      </c>
      <c r="AV1772" t="s">
        <v>226</v>
      </c>
      <c r="AW1772" t="s">
        <v>540</v>
      </c>
      <c r="AX1772" t="s">
        <v>222</v>
      </c>
      <c r="BA1772" s="57">
        <v>46311.333333333336</v>
      </c>
      <c r="BB1772" t="s">
        <v>7878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str">
        <f>VLOOKUP(H1772,Sheet2!$A$1:$B$270,2,FALSE)</f>
        <v>KUPANG</v>
      </c>
    </row>
    <row r="1773" spans="1:61">
      <c r="A1773">
        <v>1772</v>
      </c>
      <c r="B1773">
        <v>1002617257</v>
      </c>
      <c r="C1773">
        <v>3</v>
      </c>
      <c r="D1773" t="s">
        <v>45</v>
      </c>
      <c r="E1773">
        <v>5</v>
      </c>
      <c r="F1773" t="s">
        <v>113</v>
      </c>
      <c r="G1773" t="s">
        <v>113</v>
      </c>
      <c r="H1773" t="s">
        <v>315</v>
      </c>
      <c r="I1773" t="s">
        <v>212</v>
      </c>
      <c r="J1773" t="s">
        <v>213</v>
      </c>
      <c r="K1773" t="s">
        <v>149</v>
      </c>
      <c r="L1773" t="s">
        <v>214</v>
      </c>
      <c r="M1773" t="s">
        <v>542</v>
      </c>
      <c r="N1773" t="s">
        <v>215</v>
      </c>
      <c r="O1773" s="57">
        <v>46296.422013888892</v>
      </c>
      <c r="P1773" s="57">
        <v>46296.422025462962</v>
      </c>
      <c r="Q1773">
        <v>69397425</v>
      </c>
      <c r="T1773" t="s">
        <v>903</v>
      </c>
      <c r="V1773" t="s">
        <v>904</v>
      </c>
      <c r="Z1773">
        <v>123.67400000000001</v>
      </c>
      <c r="AA1773">
        <v>-10.186500000000001</v>
      </c>
      <c r="AB1773" t="s">
        <v>905</v>
      </c>
      <c r="AC1773" t="s">
        <v>216</v>
      </c>
      <c r="AL1773" t="s">
        <v>217</v>
      </c>
      <c r="AM1773" t="s">
        <v>902</v>
      </c>
      <c r="AN1773" t="s">
        <v>6</v>
      </c>
      <c r="AO1773" s="57">
        <v>46032.434247685182</v>
      </c>
      <c r="AP1773" s="57">
        <v>46290</v>
      </c>
      <c r="AR1773" t="s">
        <v>543</v>
      </c>
      <c r="AS1773" t="s">
        <v>113</v>
      </c>
      <c r="AT1773" t="s">
        <v>230</v>
      </c>
      <c r="AV1773" t="s">
        <v>1330</v>
      </c>
      <c r="AW1773" t="s">
        <v>883</v>
      </c>
      <c r="AX1773" t="s">
        <v>222</v>
      </c>
      <c r="BA1773" s="57">
        <v>46290.333333333336</v>
      </c>
      <c r="BB1773" t="s">
        <v>902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str">
        <f>VLOOKUP(H1773,Sheet2!$A$1:$B$270,2,FALSE)</f>
        <v>KUPANG</v>
      </c>
    </row>
    <row r="1774" spans="1:61">
      <c r="A1774">
        <v>1773</v>
      </c>
      <c r="B1774">
        <v>1002644526</v>
      </c>
      <c r="C1774">
        <v>3</v>
      </c>
      <c r="D1774" t="s">
        <v>45</v>
      </c>
      <c r="E1774">
        <v>5</v>
      </c>
      <c r="F1774" t="s">
        <v>113</v>
      </c>
      <c r="G1774" t="s">
        <v>113</v>
      </c>
      <c r="H1774" t="s">
        <v>315</v>
      </c>
      <c r="I1774" t="s">
        <v>212</v>
      </c>
      <c r="J1774" t="s">
        <v>213</v>
      </c>
      <c r="K1774" t="s">
        <v>149</v>
      </c>
      <c r="M1774" t="s">
        <v>542</v>
      </c>
      <c r="N1774" t="s">
        <v>215</v>
      </c>
      <c r="O1774" s="57">
        <v>46315.362708333334</v>
      </c>
      <c r="P1774" s="57">
        <v>46315.362708333334</v>
      </c>
      <c r="Q1774">
        <v>69409794</v>
      </c>
      <c r="T1774" t="s">
        <v>7281</v>
      </c>
      <c r="V1774" t="s">
        <v>7879</v>
      </c>
      <c r="Z1774">
        <v>123.6754</v>
      </c>
      <c r="AA1774">
        <v>-10.18566</v>
      </c>
      <c r="AB1774" t="s">
        <v>7283</v>
      </c>
      <c r="AC1774" t="s">
        <v>284</v>
      </c>
      <c r="AL1774" t="s">
        <v>217</v>
      </c>
      <c r="AM1774" t="s">
        <v>7880</v>
      </c>
      <c r="AN1774" t="s">
        <v>6</v>
      </c>
      <c r="AO1774" t="s">
        <v>10125</v>
      </c>
      <c r="AP1774" s="57">
        <v>46311</v>
      </c>
      <c r="AR1774" t="s">
        <v>543</v>
      </c>
      <c r="AS1774" t="s">
        <v>113</v>
      </c>
      <c r="AT1774" t="s">
        <v>230</v>
      </c>
      <c r="AV1774" t="s">
        <v>10656</v>
      </c>
      <c r="AW1774" t="s">
        <v>540</v>
      </c>
      <c r="AX1774" t="s">
        <v>222</v>
      </c>
      <c r="BA1774" s="57">
        <v>46311.333333333336</v>
      </c>
      <c r="BB1774" t="s">
        <v>7880</v>
      </c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str">
        <f>VLOOKUP(H1774,Sheet2!$A$1:$B$270,2,FALSE)</f>
        <v>KUPANG</v>
      </c>
    </row>
    <row r="1775" spans="1:61">
      <c r="A1775">
        <v>1774</v>
      </c>
      <c r="B1775">
        <v>1002632651</v>
      </c>
      <c r="C1775">
        <v>3</v>
      </c>
      <c r="D1775" t="s">
        <v>45</v>
      </c>
      <c r="E1775">
        <v>5</v>
      </c>
      <c r="F1775" t="s">
        <v>113</v>
      </c>
      <c r="G1775" t="s">
        <v>113</v>
      </c>
      <c r="H1775" t="s">
        <v>315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46307.485115740739</v>
      </c>
      <c r="P1775" s="57">
        <v>46310.573923611111</v>
      </c>
      <c r="Q1775">
        <v>69408536</v>
      </c>
      <c r="S1775">
        <v>172503813989</v>
      </c>
      <c r="T1775" t="s">
        <v>6452</v>
      </c>
      <c r="U1775" t="s">
        <v>6453</v>
      </c>
      <c r="V1775" t="s">
        <v>6454</v>
      </c>
      <c r="Z1775">
        <v>123.695596419274</v>
      </c>
      <c r="AA1775">
        <v>-10.139360355246501</v>
      </c>
      <c r="AB1775" t="s">
        <v>6455</v>
      </c>
      <c r="AC1775" t="s">
        <v>216</v>
      </c>
      <c r="AL1775" t="s">
        <v>217</v>
      </c>
      <c r="AM1775" t="s">
        <v>6456</v>
      </c>
      <c r="AN1775" t="s">
        <v>6</v>
      </c>
      <c r="AO1775" s="57">
        <v>46366.486458333333</v>
      </c>
      <c r="AP1775" s="57">
        <v>46308.333333333336</v>
      </c>
      <c r="AR1775" t="s">
        <v>218</v>
      </c>
      <c r="AS1775" t="s">
        <v>113</v>
      </c>
      <c r="AT1775" t="s">
        <v>230</v>
      </c>
      <c r="AU1775">
        <v>20261015</v>
      </c>
      <c r="AV1775" t="s">
        <v>221</v>
      </c>
      <c r="AW1775" t="s">
        <v>877</v>
      </c>
      <c r="AX1775" t="s">
        <v>222</v>
      </c>
      <c r="BA1775" s="57">
        <v>46308.333333333336</v>
      </c>
      <c r="BB1775" t="s">
        <v>6456</v>
      </c>
      <c r="BC1775">
        <v>2026</v>
      </c>
      <c r="BD1775">
        <v>10</v>
      </c>
      <c r="BE1775">
        <v>15</v>
      </c>
      <c r="BF1775" s="6">
        <f t="shared" si="81"/>
        <v>46310</v>
      </c>
      <c r="BG1775">
        <f t="shared" si="82"/>
        <v>1.6666666666642413</v>
      </c>
      <c r="BH1775" t="str">
        <f t="shared" si="83"/>
        <v>NOT COMPLY</v>
      </c>
      <c r="BI1775" t="str">
        <f>VLOOKUP(H1775,Sheet2!$A$1:$B$270,2,FALSE)</f>
        <v>KUPANG</v>
      </c>
    </row>
    <row r="1776" spans="1:61">
      <c r="A1776">
        <v>1775</v>
      </c>
      <c r="B1776">
        <v>1002632737</v>
      </c>
      <c r="C1776">
        <v>3</v>
      </c>
      <c r="D1776" t="s">
        <v>45</v>
      </c>
      <c r="E1776">
        <v>5</v>
      </c>
      <c r="F1776" t="s">
        <v>113</v>
      </c>
      <c r="G1776" t="s">
        <v>113</v>
      </c>
      <c r="H1776" t="s">
        <v>315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46307.505960648145</v>
      </c>
      <c r="P1776" s="57">
        <v>46312.781469907408</v>
      </c>
      <c r="Q1776">
        <v>69408579</v>
      </c>
      <c r="S1776">
        <v>172503813991</v>
      </c>
      <c r="T1776" t="s">
        <v>6457</v>
      </c>
      <c r="U1776" t="s">
        <v>6458</v>
      </c>
      <c r="V1776" t="s">
        <v>6459</v>
      </c>
      <c r="Z1776">
        <v>123.641184</v>
      </c>
      <c r="AA1776">
        <v>-10.182528</v>
      </c>
      <c r="AB1776" t="s">
        <v>6460</v>
      </c>
      <c r="AC1776" t="s">
        <v>235</v>
      </c>
      <c r="AL1776" t="s">
        <v>217</v>
      </c>
      <c r="AM1776" t="s">
        <v>6001</v>
      </c>
      <c r="AN1776" t="s">
        <v>6</v>
      </c>
      <c r="AO1776" s="57">
        <v>46366.517546296294</v>
      </c>
      <c r="AP1776" s="57">
        <v>46308.458333333336</v>
      </c>
      <c r="AR1776" t="s">
        <v>218</v>
      </c>
      <c r="AS1776" t="s">
        <v>113</v>
      </c>
      <c r="AT1776" t="s">
        <v>230</v>
      </c>
      <c r="AU1776">
        <v>20261017</v>
      </c>
      <c r="AV1776" t="s">
        <v>221</v>
      </c>
      <c r="AW1776" t="s">
        <v>877</v>
      </c>
      <c r="AX1776" t="s">
        <v>222</v>
      </c>
      <c r="BA1776" s="57">
        <v>46308.458333333336</v>
      </c>
      <c r="BB1776" t="s">
        <v>6001</v>
      </c>
      <c r="BC1776">
        <v>2026</v>
      </c>
      <c r="BD1776">
        <v>10</v>
      </c>
      <c r="BE1776">
        <v>17</v>
      </c>
      <c r="BF1776" s="6">
        <f t="shared" si="81"/>
        <v>46312</v>
      </c>
      <c r="BG1776">
        <f t="shared" si="82"/>
        <v>3.5416666666642413</v>
      </c>
      <c r="BH1776" t="str">
        <f t="shared" si="83"/>
        <v>NOT COMPLY</v>
      </c>
      <c r="BI1776" t="str">
        <f>VLOOKUP(H1776,Sheet2!$A$1:$B$270,2,FALSE)</f>
        <v>KUPANG</v>
      </c>
    </row>
    <row r="1777" spans="1:61">
      <c r="A1777">
        <v>1776</v>
      </c>
      <c r="B1777">
        <v>1002632214</v>
      </c>
      <c r="C1777">
        <v>3</v>
      </c>
      <c r="D1777" t="s">
        <v>45</v>
      </c>
      <c r="E1777">
        <v>5</v>
      </c>
      <c r="F1777" t="s">
        <v>113</v>
      </c>
      <c r="G1777" t="s">
        <v>113</v>
      </c>
      <c r="H1777" t="s">
        <v>315</v>
      </c>
      <c r="I1777" t="s">
        <v>212</v>
      </c>
      <c r="J1777" t="s">
        <v>213</v>
      </c>
      <c r="K1777" t="s">
        <v>149</v>
      </c>
      <c r="M1777" t="s">
        <v>1625</v>
      </c>
      <c r="N1777" t="s">
        <v>895</v>
      </c>
      <c r="O1777" s="57">
        <v>46307.411874999998</v>
      </c>
      <c r="P1777" s="57">
        <v>46309.36273148148</v>
      </c>
      <c r="Q1777">
        <v>69402110</v>
      </c>
      <c r="T1777" t="s">
        <v>1325</v>
      </c>
      <c r="V1777" t="s">
        <v>1327</v>
      </c>
      <c r="Z1777">
        <v>123.6427</v>
      </c>
      <c r="AA1777">
        <v>-10.156912</v>
      </c>
      <c r="AB1777" t="s">
        <v>1328</v>
      </c>
      <c r="AC1777" t="s">
        <v>283</v>
      </c>
      <c r="AL1777" t="s">
        <v>217</v>
      </c>
      <c r="AM1777" t="s">
        <v>1329</v>
      </c>
      <c r="AN1777" t="s">
        <v>6</v>
      </c>
      <c r="AO1777" s="57">
        <v>46366.413472222222</v>
      </c>
      <c r="AP1777" s="57">
        <v>46297</v>
      </c>
      <c r="AR1777" t="s">
        <v>1630</v>
      </c>
      <c r="AS1777" t="s">
        <v>113</v>
      </c>
      <c r="AT1777" t="s">
        <v>230</v>
      </c>
      <c r="AV1777" t="s">
        <v>6795</v>
      </c>
      <c r="AW1777" t="s">
        <v>540</v>
      </c>
      <c r="AX1777" t="s">
        <v>222</v>
      </c>
      <c r="AZ1777" t="s">
        <v>6795</v>
      </c>
      <c r="BA1777" s="57">
        <v>46297.458333333336</v>
      </c>
      <c r="BB1777" t="s">
        <v>1329</v>
      </c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str">
        <f>VLOOKUP(H1777,Sheet2!$A$1:$B$270,2,FALSE)</f>
        <v>KUPANG</v>
      </c>
    </row>
    <row r="1778" spans="1:61">
      <c r="A1778">
        <v>1777</v>
      </c>
      <c r="B1778">
        <v>1002617177</v>
      </c>
      <c r="C1778">
        <v>3</v>
      </c>
      <c r="D1778" t="s">
        <v>45</v>
      </c>
      <c r="E1778">
        <v>5</v>
      </c>
      <c r="F1778" t="s">
        <v>113</v>
      </c>
      <c r="G1778" t="s">
        <v>113</v>
      </c>
      <c r="H1778" t="s">
        <v>315</v>
      </c>
      <c r="I1778" t="s">
        <v>212</v>
      </c>
      <c r="J1778" t="s">
        <v>213</v>
      </c>
      <c r="K1778" t="s">
        <v>149</v>
      </c>
      <c r="M1778" t="s">
        <v>1918</v>
      </c>
      <c r="N1778" t="s">
        <v>895</v>
      </c>
      <c r="O1778" s="57">
        <v>46296.409583333334</v>
      </c>
      <c r="P1778" s="57">
        <v>46307.412349537037</v>
      </c>
      <c r="Q1778">
        <v>69402110</v>
      </c>
      <c r="S1778">
        <v>172503813931</v>
      </c>
      <c r="T1778" t="s">
        <v>1325</v>
      </c>
      <c r="U1778" t="s">
        <v>1326</v>
      </c>
      <c r="V1778" t="s">
        <v>1327</v>
      </c>
      <c r="Z1778">
        <v>123.6427059</v>
      </c>
      <c r="AA1778">
        <v>-10.156912699999999</v>
      </c>
      <c r="AB1778" t="s">
        <v>1328</v>
      </c>
      <c r="AC1778" t="s">
        <v>283</v>
      </c>
      <c r="AL1778" t="s">
        <v>217</v>
      </c>
      <c r="AM1778" t="s">
        <v>1329</v>
      </c>
      <c r="AN1778" t="s">
        <v>6</v>
      </c>
      <c r="AO1778" s="57">
        <v>46032.413738425923</v>
      </c>
      <c r="AP1778" s="57">
        <v>46297.458333333336</v>
      </c>
      <c r="AQ1778" t="s">
        <v>838</v>
      </c>
      <c r="AR1778" t="s">
        <v>12</v>
      </c>
      <c r="AS1778" t="s">
        <v>113</v>
      </c>
      <c r="AT1778" t="s">
        <v>230</v>
      </c>
      <c r="AV1778" t="s">
        <v>1626</v>
      </c>
      <c r="AW1778" t="s">
        <v>540</v>
      </c>
      <c r="AX1778" t="s">
        <v>222</v>
      </c>
      <c r="BA1778" s="57">
        <v>46297.458333333336</v>
      </c>
      <c r="BB1778" t="s">
        <v>1329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str">
        <f>VLOOKUP(H1778,Sheet2!$A$1:$B$270,2,FALSE)</f>
        <v>KUPANG</v>
      </c>
    </row>
    <row r="1779" spans="1:61">
      <c r="A1779">
        <v>1778</v>
      </c>
      <c r="B1779">
        <v>1002636020</v>
      </c>
      <c r="C1779">
        <v>3</v>
      </c>
      <c r="D1779" t="s">
        <v>45</v>
      </c>
      <c r="E1779">
        <v>5</v>
      </c>
      <c r="F1779" t="s">
        <v>113</v>
      </c>
      <c r="G1779" t="s">
        <v>113</v>
      </c>
      <c r="H1779" t="s">
        <v>315</v>
      </c>
      <c r="I1779" t="s">
        <v>212</v>
      </c>
      <c r="J1779" t="s">
        <v>213</v>
      </c>
      <c r="K1779" t="s">
        <v>149</v>
      </c>
      <c r="M1779" t="s">
        <v>1918</v>
      </c>
      <c r="N1779" t="s">
        <v>215</v>
      </c>
      <c r="O1779" s="57">
        <v>46309.363796296297</v>
      </c>
      <c r="P1779" s="57">
        <v>46315.363425925927</v>
      </c>
      <c r="Q1779">
        <v>69409794</v>
      </c>
      <c r="S1779">
        <v>172503809923</v>
      </c>
      <c r="T1779" t="s">
        <v>7281</v>
      </c>
      <c r="U1779" t="s">
        <v>7284</v>
      </c>
      <c r="V1779" t="s">
        <v>7879</v>
      </c>
      <c r="Z1779">
        <v>123.664486694931</v>
      </c>
      <c r="AA1779">
        <v>-10.2202766188687</v>
      </c>
      <c r="AB1779" t="s">
        <v>7283</v>
      </c>
      <c r="AC1779" t="s">
        <v>284</v>
      </c>
      <c r="AL1779" t="s">
        <v>217</v>
      </c>
      <c r="AM1779" t="s">
        <v>7880</v>
      </c>
      <c r="AN1779" t="s">
        <v>6</v>
      </c>
      <c r="AO1779" t="s">
        <v>6858</v>
      </c>
      <c r="AP1779" s="57">
        <v>46311.333333333336</v>
      </c>
      <c r="AQ1779" t="s">
        <v>838</v>
      </c>
      <c r="AR1779" t="s">
        <v>12</v>
      </c>
      <c r="AS1779" t="s">
        <v>113</v>
      </c>
      <c r="AT1779" t="s">
        <v>230</v>
      </c>
      <c r="AV1779" t="s">
        <v>1626</v>
      </c>
      <c r="AW1779" t="s">
        <v>540</v>
      </c>
      <c r="AX1779" t="s">
        <v>222</v>
      </c>
      <c r="BA1779" s="57">
        <v>46311.333333333336</v>
      </c>
      <c r="BB1779" t="s">
        <v>7880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str">
        <f>VLOOKUP(H1779,Sheet2!$A$1:$B$270,2,FALSE)</f>
        <v>KUPANG</v>
      </c>
    </row>
    <row r="1780" spans="1:61">
      <c r="A1780">
        <v>1779</v>
      </c>
      <c r="B1780">
        <v>1002634874</v>
      </c>
      <c r="C1780">
        <v>3</v>
      </c>
      <c r="D1780" t="s">
        <v>45</v>
      </c>
      <c r="E1780">
        <v>5</v>
      </c>
      <c r="F1780" t="s">
        <v>113</v>
      </c>
      <c r="G1780" t="s">
        <v>113</v>
      </c>
      <c r="H1780" t="s">
        <v>406</v>
      </c>
      <c r="I1780" t="s">
        <v>212</v>
      </c>
      <c r="J1780" t="s">
        <v>213</v>
      </c>
      <c r="K1780" t="s">
        <v>149</v>
      </c>
      <c r="L1780" t="s">
        <v>214</v>
      </c>
      <c r="M1780" t="s">
        <v>224</v>
      </c>
      <c r="N1780" t="s">
        <v>215</v>
      </c>
      <c r="O1780" s="57">
        <v>46308.521932870368</v>
      </c>
      <c r="P1780" s="57">
        <v>46309.472175925926</v>
      </c>
      <c r="Q1780">
        <v>69409334</v>
      </c>
      <c r="S1780">
        <v>172502813426</v>
      </c>
      <c r="T1780" t="s">
        <v>6470</v>
      </c>
      <c r="U1780" t="s">
        <v>6471</v>
      </c>
      <c r="V1780" t="s">
        <v>6472</v>
      </c>
      <c r="Z1780">
        <v>123.569942</v>
      </c>
      <c r="AA1780">
        <v>-10.175926</v>
      </c>
      <c r="AB1780" t="s">
        <v>6473</v>
      </c>
      <c r="AC1780" t="s">
        <v>235</v>
      </c>
      <c r="AL1780" t="s">
        <v>217</v>
      </c>
      <c r="AM1780" t="s">
        <v>6474</v>
      </c>
      <c r="AN1780" t="s">
        <v>6</v>
      </c>
      <c r="AO1780" t="s">
        <v>6268</v>
      </c>
      <c r="AP1780" s="57">
        <v>46309.458333333336</v>
      </c>
      <c r="AR1780" t="s">
        <v>18</v>
      </c>
      <c r="AS1780" t="s">
        <v>113</v>
      </c>
      <c r="AT1780" t="s">
        <v>230</v>
      </c>
      <c r="AV1780" t="s">
        <v>226</v>
      </c>
      <c r="AW1780" t="s">
        <v>877</v>
      </c>
      <c r="AX1780" t="s">
        <v>222</v>
      </c>
      <c r="BA1780" s="57">
        <v>46309.458333333336</v>
      </c>
      <c r="BB1780" t="s">
        <v>6474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str">
        <f>VLOOKUP(H1780,Sheet2!$A$1:$B$270,2,FALSE)</f>
        <v>KUPANG</v>
      </c>
    </row>
    <row r="1781" spans="1:61">
      <c r="A1781">
        <v>1780</v>
      </c>
      <c r="B1781">
        <v>1002617806</v>
      </c>
      <c r="C1781">
        <v>3</v>
      </c>
      <c r="D1781" t="s">
        <v>45</v>
      </c>
      <c r="E1781">
        <v>5</v>
      </c>
      <c r="F1781" t="s">
        <v>113</v>
      </c>
      <c r="G1781" t="s">
        <v>113</v>
      </c>
      <c r="H1781" t="s">
        <v>406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46296.549062500002</v>
      </c>
      <c r="P1781" s="57">
        <v>46297.770231481481</v>
      </c>
      <c r="Q1781">
        <v>69402338</v>
      </c>
      <c r="S1781">
        <v>172502813927</v>
      </c>
      <c r="T1781" t="s">
        <v>1331</v>
      </c>
      <c r="U1781" t="s">
        <v>1332</v>
      </c>
      <c r="V1781" t="s">
        <v>1333</v>
      </c>
      <c r="Z1781">
        <v>123.6017471</v>
      </c>
      <c r="AA1781">
        <v>-10.176331599999999</v>
      </c>
      <c r="AB1781" t="s">
        <v>1334</v>
      </c>
      <c r="AC1781" t="s">
        <v>235</v>
      </c>
      <c r="AL1781" t="s">
        <v>217</v>
      </c>
      <c r="AM1781" t="s">
        <v>1335</v>
      </c>
      <c r="AN1781" t="s">
        <v>6</v>
      </c>
      <c r="AO1781" s="57">
        <v>46032.559305555558</v>
      </c>
      <c r="AP1781" s="57">
        <v>46297.458333333336</v>
      </c>
      <c r="AR1781" t="s">
        <v>218</v>
      </c>
      <c r="AS1781" t="s">
        <v>113</v>
      </c>
      <c r="AT1781" t="s">
        <v>230</v>
      </c>
      <c r="AU1781">
        <v>20261002</v>
      </c>
      <c r="AV1781" t="s">
        <v>221</v>
      </c>
      <c r="AW1781" t="s">
        <v>802</v>
      </c>
      <c r="AX1781" t="s">
        <v>222</v>
      </c>
      <c r="BA1781" s="57">
        <v>46297.458333333336</v>
      </c>
      <c r="BB1781" t="s">
        <v>1335</v>
      </c>
      <c r="BC1781">
        <v>2026</v>
      </c>
      <c r="BD1781">
        <v>10</v>
      </c>
      <c r="BE1781">
        <v>2</v>
      </c>
      <c r="BF1781" s="6">
        <f t="shared" si="81"/>
        <v>46297</v>
      </c>
      <c r="BG1781">
        <f t="shared" si="82"/>
        <v>-0.45833333333575865</v>
      </c>
      <c r="BH1781" t="str">
        <f t="shared" si="83"/>
        <v>COMPLY</v>
      </c>
      <c r="BI1781" t="str">
        <f>VLOOKUP(H1781,Sheet2!$A$1:$B$270,2,FALSE)</f>
        <v>KUPANG</v>
      </c>
    </row>
    <row r="1782" spans="1:61">
      <c r="A1782">
        <v>1781</v>
      </c>
      <c r="B1782">
        <v>1002618763</v>
      </c>
      <c r="C1782">
        <v>3</v>
      </c>
      <c r="D1782" t="s">
        <v>45</v>
      </c>
      <c r="E1782">
        <v>5</v>
      </c>
      <c r="F1782" t="s">
        <v>113</v>
      </c>
      <c r="G1782" t="s">
        <v>113</v>
      </c>
      <c r="H1782" t="s">
        <v>406</v>
      </c>
      <c r="I1782" t="s">
        <v>212</v>
      </c>
      <c r="J1782" t="s">
        <v>213</v>
      </c>
      <c r="K1782" t="s">
        <v>149</v>
      </c>
      <c r="L1782" t="s">
        <v>214</v>
      </c>
      <c r="M1782" t="s">
        <v>76</v>
      </c>
      <c r="N1782" t="s">
        <v>215</v>
      </c>
      <c r="O1782" s="57">
        <v>46296.743506944447</v>
      </c>
      <c r="P1782" s="57">
        <v>46301.748402777775</v>
      </c>
      <c r="Q1782">
        <v>69402662</v>
      </c>
      <c r="S1782">
        <v>172502813216</v>
      </c>
      <c r="T1782" t="s">
        <v>1336</v>
      </c>
      <c r="U1782" t="s">
        <v>1337</v>
      </c>
      <c r="V1782" t="s">
        <v>1338</v>
      </c>
      <c r="Z1782">
        <v>123.59496660000001</v>
      </c>
      <c r="AA1782">
        <v>-10.156082100000001</v>
      </c>
      <c r="AB1782" t="s">
        <v>1339</v>
      </c>
      <c r="AC1782" t="s">
        <v>216</v>
      </c>
      <c r="AL1782" t="s">
        <v>217</v>
      </c>
      <c r="AM1782" t="s">
        <v>1340</v>
      </c>
      <c r="AN1782" t="s">
        <v>6</v>
      </c>
      <c r="AO1782" s="57">
        <v>46032.746898148151</v>
      </c>
      <c r="AP1782" s="57">
        <v>46297.625</v>
      </c>
      <c r="AR1782" t="s">
        <v>218</v>
      </c>
      <c r="AS1782" t="s">
        <v>113</v>
      </c>
      <c r="AT1782" t="s">
        <v>230</v>
      </c>
      <c r="AU1782">
        <v>20261006</v>
      </c>
      <c r="AV1782" t="s">
        <v>221</v>
      </c>
      <c r="AW1782" t="s">
        <v>876</v>
      </c>
      <c r="AX1782" t="s">
        <v>222</v>
      </c>
      <c r="BA1782" s="57">
        <v>46297.625</v>
      </c>
      <c r="BB1782" t="s">
        <v>1340</v>
      </c>
      <c r="BC1782">
        <v>2026</v>
      </c>
      <c r="BD1782">
        <v>10</v>
      </c>
      <c r="BE1782">
        <v>6</v>
      </c>
      <c r="BF1782" s="6">
        <f t="shared" si="81"/>
        <v>46301</v>
      </c>
      <c r="BG1782">
        <f t="shared" si="82"/>
        <v>3.375</v>
      </c>
      <c r="BH1782" t="str">
        <f t="shared" si="83"/>
        <v>NOT COMPLY</v>
      </c>
      <c r="BI1782" t="str">
        <f>VLOOKUP(H1782,Sheet2!$A$1:$B$270,2,FALSE)</f>
        <v>KUPANG</v>
      </c>
    </row>
    <row r="1783" spans="1:61">
      <c r="A1783">
        <v>1782</v>
      </c>
      <c r="B1783">
        <v>1002620236</v>
      </c>
      <c r="C1783">
        <v>3</v>
      </c>
      <c r="D1783" t="s">
        <v>45</v>
      </c>
      <c r="E1783">
        <v>5</v>
      </c>
      <c r="F1783" t="s">
        <v>113</v>
      </c>
      <c r="G1783" t="s">
        <v>113</v>
      </c>
      <c r="H1783" t="s">
        <v>406</v>
      </c>
      <c r="I1783" t="s">
        <v>212</v>
      </c>
      <c r="J1783" t="s">
        <v>213</v>
      </c>
      <c r="K1783" t="s">
        <v>149</v>
      </c>
      <c r="L1783" t="s">
        <v>214</v>
      </c>
      <c r="M1783" t="s">
        <v>76</v>
      </c>
      <c r="N1783" t="s">
        <v>215</v>
      </c>
      <c r="O1783" s="57">
        <v>46297.640740740739</v>
      </c>
      <c r="P1783" s="57">
        <v>46300.491608796299</v>
      </c>
      <c r="Q1783">
        <v>69403258</v>
      </c>
      <c r="S1783">
        <v>172502813396</v>
      </c>
      <c r="T1783" t="s">
        <v>2339</v>
      </c>
      <c r="U1783" t="s">
        <v>2340</v>
      </c>
      <c r="V1783" t="s">
        <v>2341</v>
      </c>
      <c r="Z1783">
        <v>123.61100709999999</v>
      </c>
      <c r="AA1783">
        <v>-10.1728284</v>
      </c>
      <c r="AB1783" t="s">
        <v>2342</v>
      </c>
      <c r="AC1783" t="s">
        <v>235</v>
      </c>
      <c r="AL1783" t="s">
        <v>217</v>
      </c>
      <c r="AM1783" t="s">
        <v>2343</v>
      </c>
      <c r="AN1783" t="s">
        <v>6</v>
      </c>
      <c r="AO1783" s="57">
        <v>46063.652951388889</v>
      </c>
      <c r="AP1783" s="57">
        <v>46298.625</v>
      </c>
      <c r="AR1783" t="s">
        <v>218</v>
      </c>
      <c r="AS1783" t="s">
        <v>113</v>
      </c>
      <c r="AT1783" t="s">
        <v>230</v>
      </c>
      <c r="AU1783">
        <v>20261005</v>
      </c>
      <c r="AV1783" t="s">
        <v>221</v>
      </c>
      <c r="AW1783" t="s">
        <v>923</v>
      </c>
      <c r="AX1783" t="s">
        <v>222</v>
      </c>
      <c r="BA1783" s="57">
        <v>46298.625</v>
      </c>
      <c r="BB1783" t="s">
        <v>2343</v>
      </c>
      <c r="BC1783">
        <v>2026</v>
      </c>
      <c r="BD1783">
        <v>10</v>
      </c>
      <c r="BE1783">
        <v>5</v>
      </c>
      <c r="BF1783" s="6">
        <f t="shared" si="81"/>
        <v>46300</v>
      </c>
      <c r="BG1783">
        <f t="shared" si="82"/>
        <v>1.375</v>
      </c>
      <c r="BH1783" t="str">
        <f t="shared" si="83"/>
        <v>NOT COMPLY</v>
      </c>
      <c r="BI1783" t="str">
        <f>VLOOKUP(H1783,Sheet2!$A$1:$B$270,2,FALSE)</f>
        <v>KUPANG</v>
      </c>
    </row>
    <row r="1784" spans="1:61">
      <c r="A1784">
        <v>1783</v>
      </c>
      <c r="B1784">
        <v>1002620326</v>
      </c>
      <c r="C1784">
        <v>3</v>
      </c>
      <c r="D1784" t="s">
        <v>45</v>
      </c>
      <c r="E1784">
        <v>5</v>
      </c>
      <c r="F1784" t="s">
        <v>113</v>
      </c>
      <c r="G1784" t="s">
        <v>113</v>
      </c>
      <c r="H1784" t="s">
        <v>406</v>
      </c>
      <c r="I1784" t="s">
        <v>212</v>
      </c>
      <c r="J1784" t="s">
        <v>213</v>
      </c>
      <c r="K1784" t="s">
        <v>149</v>
      </c>
      <c r="L1784" t="s">
        <v>214</v>
      </c>
      <c r="M1784" t="s">
        <v>76</v>
      </c>
      <c r="N1784" t="s">
        <v>215</v>
      </c>
      <c r="O1784" s="57">
        <v>46297.657337962963</v>
      </c>
      <c r="P1784" s="57">
        <v>46300.673402777778</v>
      </c>
      <c r="Q1784">
        <v>69403285</v>
      </c>
      <c r="S1784">
        <v>172502813398</v>
      </c>
      <c r="T1784" t="s">
        <v>2344</v>
      </c>
      <c r="U1784" t="s">
        <v>2345</v>
      </c>
      <c r="V1784" t="s">
        <v>2346</v>
      </c>
      <c r="Z1784">
        <v>123.613508082926</v>
      </c>
      <c r="AA1784">
        <v>-10.1786373183068</v>
      </c>
      <c r="AB1784" t="s">
        <v>2347</v>
      </c>
      <c r="AC1784" t="s">
        <v>216</v>
      </c>
      <c r="AL1784" t="s">
        <v>217</v>
      </c>
      <c r="AM1784" t="s">
        <v>2348</v>
      </c>
      <c r="AN1784" t="s">
        <v>6</v>
      </c>
      <c r="AO1784" s="57">
        <v>46063.663495370369</v>
      </c>
      <c r="AP1784" s="57">
        <v>46298.625</v>
      </c>
      <c r="AR1784" t="s">
        <v>218</v>
      </c>
      <c r="AS1784" t="s">
        <v>113</v>
      </c>
      <c r="AT1784" t="s">
        <v>230</v>
      </c>
      <c r="AU1784">
        <v>20261005</v>
      </c>
      <c r="AV1784" t="s">
        <v>221</v>
      </c>
      <c r="AW1784" t="s">
        <v>883</v>
      </c>
      <c r="AX1784" t="s">
        <v>222</v>
      </c>
      <c r="BA1784" s="57">
        <v>46298.625</v>
      </c>
      <c r="BB1784" t="s">
        <v>2348</v>
      </c>
      <c r="BC1784">
        <v>2026</v>
      </c>
      <c r="BD1784">
        <v>10</v>
      </c>
      <c r="BE1784">
        <v>5</v>
      </c>
      <c r="BF1784" s="6">
        <f t="shared" si="81"/>
        <v>46300</v>
      </c>
      <c r="BG1784">
        <f t="shared" si="82"/>
        <v>1.375</v>
      </c>
      <c r="BH1784" t="str">
        <f t="shared" si="83"/>
        <v>NOT COMPLY</v>
      </c>
      <c r="BI1784" t="str">
        <f>VLOOKUP(H1784,Sheet2!$A$1:$B$270,2,FALSE)</f>
        <v>KUPANG</v>
      </c>
    </row>
    <row r="1785" spans="1:61">
      <c r="A1785">
        <v>1784</v>
      </c>
      <c r="B1785">
        <v>1002619312</v>
      </c>
      <c r="C1785">
        <v>3</v>
      </c>
      <c r="D1785" t="s">
        <v>45</v>
      </c>
      <c r="E1785">
        <v>5</v>
      </c>
      <c r="F1785" t="s">
        <v>113</v>
      </c>
      <c r="G1785" t="s">
        <v>113</v>
      </c>
      <c r="H1785" t="s">
        <v>406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46297.432395833333</v>
      </c>
      <c r="P1785" s="57">
        <v>46308.376064814816</v>
      </c>
      <c r="Q1785">
        <v>69402857</v>
      </c>
      <c r="S1785">
        <v>172502813390</v>
      </c>
      <c r="T1785" t="s">
        <v>2335</v>
      </c>
      <c r="U1785" t="s">
        <v>2336</v>
      </c>
      <c r="V1785" t="s">
        <v>2337</v>
      </c>
      <c r="Z1785">
        <v>123.6307018</v>
      </c>
      <c r="AA1785">
        <v>-10.167846000000001</v>
      </c>
      <c r="AB1785" t="s">
        <v>2338</v>
      </c>
      <c r="AC1785" t="s">
        <v>235</v>
      </c>
      <c r="AL1785" t="s">
        <v>217</v>
      </c>
      <c r="AM1785" t="s">
        <v>1859</v>
      </c>
      <c r="AN1785" t="s">
        <v>6</v>
      </c>
      <c r="AO1785" s="57">
        <v>46063.444386574076</v>
      </c>
      <c r="AP1785" s="57">
        <v>46298.333333333336</v>
      </c>
      <c r="AR1785" t="s">
        <v>218</v>
      </c>
      <c r="AS1785" t="s">
        <v>113</v>
      </c>
      <c r="AT1785" t="s">
        <v>230</v>
      </c>
      <c r="AU1785">
        <v>20261013</v>
      </c>
      <c r="AV1785" t="s">
        <v>221</v>
      </c>
      <c r="AW1785" t="s">
        <v>877</v>
      </c>
      <c r="AX1785" t="s">
        <v>222</v>
      </c>
      <c r="BA1785" s="57">
        <v>46298.333333333336</v>
      </c>
      <c r="BB1785" t="s">
        <v>1859</v>
      </c>
      <c r="BC1785">
        <v>2026</v>
      </c>
      <c r="BD1785">
        <v>10</v>
      </c>
      <c r="BE1785">
        <v>13</v>
      </c>
      <c r="BF1785" s="6">
        <f t="shared" si="81"/>
        <v>46308</v>
      </c>
      <c r="BG1785">
        <f t="shared" si="82"/>
        <v>9.6666666666642413</v>
      </c>
      <c r="BH1785" t="str">
        <f t="shared" si="83"/>
        <v>NOT COMPLY</v>
      </c>
      <c r="BI1785" t="str">
        <f>VLOOKUP(H1785,Sheet2!$A$1:$B$270,2,FALSE)</f>
        <v>KUPANG</v>
      </c>
    </row>
    <row r="1786" spans="1:61">
      <c r="A1786">
        <v>1785</v>
      </c>
      <c r="B1786">
        <v>1002621034</v>
      </c>
      <c r="C1786">
        <v>3</v>
      </c>
      <c r="D1786" t="s">
        <v>45</v>
      </c>
      <c r="E1786">
        <v>5</v>
      </c>
      <c r="F1786" t="s">
        <v>113</v>
      </c>
      <c r="G1786" t="s">
        <v>113</v>
      </c>
      <c r="H1786" t="s">
        <v>406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46298.593506944446</v>
      </c>
      <c r="P1786" s="57">
        <v>46302.682199074072</v>
      </c>
      <c r="Q1786">
        <v>69403649</v>
      </c>
      <c r="S1786">
        <v>172502813753</v>
      </c>
      <c r="T1786" t="s">
        <v>2349</v>
      </c>
      <c r="U1786" t="s">
        <v>2350</v>
      </c>
      <c r="V1786" t="s">
        <v>2351</v>
      </c>
      <c r="Z1786">
        <v>123.613802455365</v>
      </c>
      <c r="AA1786">
        <v>-10.2085447515353</v>
      </c>
      <c r="AB1786" t="s">
        <v>2352</v>
      </c>
      <c r="AC1786" t="s">
        <v>216</v>
      </c>
      <c r="AL1786" t="s">
        <v>217</v>
      </c>
      <c r="AM1786" t="s">
        <v>2353</v>
      </c>
      <c r="AN1786" t="s">
        <v>6</v>
      </c>
      <c r="AO1786" s="57">
        <v>46091.600613425922</v>
      </c>
      <c r="AP1786" s="57">
        <v>46300.333333333336</v>
      </c>
      <c r="AR1786" t="s">
        <v>218</v>
      </c>
      <c r="AS1786" t="s">
        <v>113</v>
      </c>
      <c r="AT1786" t="s">
        <v>230</v>
      </c>
      <c r="AU1786">
        <v>20261007</v>
      </c>
      <c r="AV1786" t="s">
        <v>221</v>
      </c>
      <c r="AW1786" t="s">
        <v>880</v>
      </c>
      <c r="AX1786" t="s">
        <v>222</v>
      </c>
      <c r="BA1786" s="57">
        <v>46300.333333333336</v>
      </c>
      <c r="BB1786" t="s">
        <v>2353</v>
      </c>
      <c r="BC1786">
        <v>2026</v>
      </c>
      <c r="BD1786">
        <v>10</v>
      </c>
      <c r="BE1786">
        <v>7</v>
      </c>
      <c r="BF1786" s="6">
        <f t="shared" si="81"/>
        <v>46302</v>
      </c>
      <c r="BG1786">
        <f t="shared" si="82"/>
        <v>1.6666666666642413</v>
      </c>
      <c r="BH1786" t="str">
        <f t="shared" si="83"/>
        <v>NOT COMPLY</v>
      </c>
      <c r="BI1786" t="str">
        <f>VLOOKUP(H1786,Sheet2!$A$1:$B$270,2,FALSE)</f>
        <v>KUPANG</v>
      </c>
    </row>
    <row r="1787" spans="1:61">
      <c r="A1787">
        <v>1786</v>
      </c>
      <c r="B1787">
        <v>1002624124</v>
      </c>
      <c r="C1787">
        <v>3</v>
      </c>
      <c r="D1787" t="s">
        <v>45</v>
      </c>
      <c r="E1787">
        <v>5</v>
      </c>
      <c r="F1787" t="s">
        <v>113</v>
      </c>
      <c r="G1787" t="s">
        <v>113</v>
      </c>
      <c r="H1787" t="s">
        <v>406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46301.501851851855</v>
      </c>
      <c r="P1787" s="57">
        <v>46303.570613425924</v>
      </c>
      <c r="Q1787">
        <v>69404959</v>
      </c>
      <c r="S1787">
        <v>172502813403</v>
      </c>
      <c r="T1787" t="s">
        <v>3621</v>
      </c>
      <c r="U1787" t="s">
        <v>3622</v>
      </c>
      <c r="V1787" t="s">
        <v>3623</v>
      </c>
      <c r="Z1787">
        <v>123.6207824</v>
      </c>
      <c r="AA1787">
        <v>-10.1882503</v>
      </c>
      <c r="AB1787" t="s">
        <v>3624</v>
      </c>
      <c r="AC1787" t="s">
        <v>235</v>
      </c>
      <c r="AL1787" t="s">
        <v>217</v>
      </c>
      <c r="AM1787" t="s">
        <v>3625</v>
      </c>
      <c r="AN1787" t="s">
        <v>6</v>
      </c>
      <c r="AO1787" s="57">
        <v>46183.517812500002</v>
      </c>
      <c r="AP1787" s="57">
        <v>46302.333333333336</v>
      </c>
      <c r="AR1787" t="s">
        <v>218</v>
      </c>
      <c r="AS1787" t="s">
        <v>113</v>
      </c>
      <c r="AT1787" t="s">
        <v>230</v>
      </c>
      <c r="AU1787">
        <v>20261008</v>
      </c>
      <c r="AV1787" t="s">
        <v>221</v>
      </c>
      <c r="AW1787" t="s">
        <v>877</v>
      </c>
      <c r="AX1787" t="s">
        <v>222</v>
      </c>
      <c r="BA1787" s="57">
        <v>46302.333333333336</v>
      </c>
      <c r="BB1787" t="s">
        <v>3625</v>
      </c>
      <c r="BC1787">
        <v>2026</v>
      </c>
      <c r="BD1787">
        <v>10</v>
      </c>
      <c r="BE1787">
        <v>8</v>
      </c>
      <c r="BF1787" s="6">
        <f t="shared" si="81"/>
        <v>46303</v>
      </c>
      <c r="BG1787">
        <f t="shared" si="82"/>
        <v>0.66666666666424135</v>
      </c>
      <c r="BH1787" t="str">
        <f t="shared" si="83"/>
        <v>COMPLY</v>
      </c>
      <c r="BI1787" t="str">
        <f>VLOOKUP(H1787,Sheet2!$A$1:$B$270,2,FALSE)</f>
        <v>KUPANG</v>
      </c>
    </row>
    <row r="1788" spans="1:61">
      <c r="A1788">
        <v>1787</v>
      </c>
      <c r="B1788">
        <v>1002625179</v>
      </c>
      <c r="C1788">
        <v>3</v>
      </c>
      <c r="D1788" t="s">
        <v>45</v>
      </c>
      <c r="E1788">
        <v>5</v>
      </c>
      <c r="F1788" t="s">
        <v>113</v>
      </c>
      <c r="G1788" t="s">
        <v>113</v>
      </c>
      <c r="H1788" t="s">
        <v>406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46301.785115740742</v>
      </c>
      <c r="P1788" s="57">
        <v>46307.32708333333</v>
      </c>
      <c r="Q1788">
        <v>69405405</v>
      </c>
      <c r="S1788">
        <v>172502813588</v>
      </c>
      <c r="T1788" t="s">
        <v>3626</v>
      </c>
      <c r="U1788" t="s">
        <v>3627</v>
      </c>
      <c r="V1788" t="s">
        <v>3628</v>
      </c>
      <c r="Z1788">
        <v>123.61342351936101</v>
      </c>
      <c r="AA1788">
        <v>-10.1544614454676</v>
      </c>
      <c r="AB1788" t="s">
        <v>3629</v>
      </c>
      <c r="AC1788" t="s">
        <v>235</v>
      </c>
      <c r="AL1788" t="s">
        <v>217</v>
      </c>
      <c r="AM1788" t="s">
        <v>3630</v>
      </c>
      <c r="AN1788" t="s">
        <v>6</v>
      </c>
      <c r="AO1788" s="57">
        <v>46183.788287037038</v>
      </c>
      <c r="AP1788" s="57">
        <v>46302.625</v>
      </c>
      <c r="AR1788" t="s">
        <v>218</v>
      </c>
      <c r="AS1788" t="s">
        <v>113</v>
      </c>
      <c r="AT1788" t="s">
        <v>230</v>
      </c>
      <c r="AU1788">
        <v>20261012</v>
      </c>
      <c r="AV1788" t="s">
        <v>221</v>
      </c>
      <c r="AW1788" t="s">
        <v>236</v>
      </c>
      <c r="AX1788" t="s">
        <v>222</v>
      </c>
      <c r="BA1788" s="57">
        <v>46302.625</v>
      </c>
      <c r="BB1788" t="s">
        <v>3630</v>
      </c>
      <c r="BC1788">
        <v>2026</v>
      </c>
      <c r="BD1788">
        <v>10</v>
      </c>
      <c r="BE1788">
        <v>12</v>
      </c>
      <c r="BF1788" s="6">
        <f t="shared" si="81"/>
        <v>46307</v>
      </c>
      <c r="BG1788">
        <f t="shared" si="82"/>
        <v>4.375</v>
      </c>
      <c r="BH1788" t="str">
        <f t="shared" si="83"/>
        <v>NOT COMPLY</v>
      </c>
      <c r="BI1788" t="str">
        <f>VLOOKUP(H1788,Sheet2!$A$1:$B$270,2,FALSE)</f>
        <v>KUPANG</v>
      </c>
    </row>
    <row r="1789" spans="1:61">
      <c r="A1789">
        <v>1788</v>
      </c>
      <c r="B1789">
        <v>1002628009</v>
      </c>
      <c r="C1789">
        <v>3</v>
      </c>
      <c r="D1789" t="s">
        <v>45</v>
      </c>
      <c r="E1789">
        <v>5</v>
      </c>
      <c r="F1789" t="s">
        <v>113</v>
      </c>
      <c r="G1789" t="s">
        <v>113</v>
      </c>
      <c r="H1789" t="s">
        <v>406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46303.653171296297</v>
      </c>
      <c r="P1789" s="57">
        <v>46307.904791666668</v>
      </c>
      <c r="Q1789">
        <v>69406656</v>
      </c>
      <c r="S1789">
        <v>172502813051</v>
      </c>
      <c r="T1789" t="s">
        <v>4750</v>
      </c>
      <c r="U1789" t="s">
        <v>4751</v>
      </c>
      <c r="V1789" t="s">
        <v>4752</v>
      </c>
      <c r="Z1789">
        <v>123.61622194426199</v>
      </c>
      <c r="AA1789">
        <v>-10.1733066793324</v>
      </c>
      <c r="AB1789" t="s">
        <v>4753</v>
      </c>
      <c r="AC1789" t="s">
        <v>235</v>
      </c>
      <c r="AL1789" t="s">
        <v>217</v>
      </c>
      <c r="AM1789" t="s">
        <v>4699</v>
      </c>
      <c r="AN1789" t="s">
        <v>6</v>
      </c>
      <c r="AO1789" s="57">
        <v>46244.684513888889</v>
      </c>
      <c r="AP1789" s="57">
        <v>46304.625</v>
      </c>
      <c r="AR1789" t="s">
        <v>218</v>
      </c>
      <c r="AS1789" t="s">
        <v>113</v>
      </c>
      <c r="AT1789" t="s">
        <v>230</v>
      </c>
      <c r="AU1789">
        <v>20261012</v>
      </c>
      <c r="AV1789" t="s">
        <v>221</v>
      </c>
      <c r="AW1789" t="s">
        <v>923</v>
      </c>
      <c r="AX1789" t="s">
        <v>222</v>
      </c>
      <c r="BA1789" s="57">
        <v>46304.625</v>
      </c>
      <c r="BB1789" t="s">
        <v>4699</v>
      </c>
      <c r="BC1789">
        <v>2026</v>
      </c>
      <c r="BD1789">
        <v>10</v>
      </c>
      <c r="BE1789">
        <v>12</v>
      </c>
      <c r="BF1789" s="6">
        <f t="shared" si="81"/>
        <v>46307</v>
      </c>
      <c r="BG1789">
        <f t="shared" si="82"/>
        <v>2.375</v>
      </c>
      <c r="BH1789" t="str">
        <f t="shared" si="83"/>
        <v>NOT COMPLY</v>
      </c>
      <c r="BI1789" t="str">
        <f>VLOOKUP(H1789,Sheet2!$A$1:$B$270,2,FALSE)</f>
        <v>KUPANG</v>
      </c>
    </row>
    <row r="1790" spans="1:61">
      <c r="A1790">
        <v>1789</v>
      </c>
      <c r="B1790">
        <v>1002628991</v>
      </c>
      <c r="C1790">
        <v>3</v>
      </c>
      <c r="D1790" t="s">
        <v>45</v>
      </c>
      <c r="E1790">
        <v>5</v>
      </c>
      <c r="F1790" t="s">
        <v>113</v>
      </c>
      <c r="G1790" t="s">
        <v>113</v>
      </c>
      <c r="H1790" t="s">
        <v>406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46304.401782407411</v>
      </c>
      <c r="P1790" s="57">
        <v>46312.689189814817</v>
      </c>
      <c r="Q1790">
        <v>69407076</v>
      </c>
      <c r="S1790">
        <v>172502813410</v>
      </c>
      <c r="T1790" t="s">
        <v>5637</v>
      </c>
      <c r="U1790" t="s">
        <v>5638</v>
      </c>
      <c r="V1790" t="s">
        <v>5639</v>
      </c>
      <c r="Z1790">
        <v>123.627497062299</v>
      </c>
      <c r="AA1790">
        <v>-10.217267014160999</v>
      </c>
      <c r="AB1790" t="s">
        <v>5640</v>
      </c>
      <c r="AC1790" t="s">
        <v>235</v>
      </c>
      <c r="AL1790" t="s">
        <v>217</v>
      </c>
      <c r="AM1790" t="s">
        <v>5641</v>
      </c>
      <c r="AN1790" t="s">
        <v>6</v>
      </c>
      <c r="AO1790" s="57">
        <v>46275.402615740742</v>
      </c>
      <c r="AP1790" s="57">
        <v>46305.333333333336</v>
      </c>
      <c r="AR1790" t="s">
        <v>218</v>
      </c>
      <c r="AS1790" t="s">
        <v>113</v>
      </c>
      <c r="AT1790" t="s">
        <v>230</v>
      </c>
      <c r="AU1790">
        <v>20261017</v>
      </c>
      <c r="AV1790" t="s">
        <v>221</v>
      </c>
      <c r="AW1790" t="s">
        <v>877</v>
      </c>
      <c r="AX1790" t="s">
        <v>222</v>
      </c>
      <c r="BA1790" s="57">
        <v>46305.333333333336</v>
      </c>
      <c r="BB1790" t="s">
        <v>5641</v>
      </c>
      <c r="BC1790">
        <v>2026</v>
      </c>
      <c r="BD1790">
        <v>10</v>
      </c>
      <c r="BE1790">
        <v>17</v>
      </c>
      <c r="BF1790" s="6">
        <f t="shared" si="81"/>
        <v>46312</v>
      </c>
      <c r="BG1790">
        <f t="shared" si="82"/>
        <v>6.6666666666642413</v>
      </c>
      <c r="BH1790" t="str">
        <f t="shared" si="83"/>
        <v>NOT COMPLY</v>
      </c>
      <c r="BI1790" t="str">
        <f>VLOOKUP(H1790,Sheet2!$A$1:$B$270,2,FALSE)</f>
        <v>KUPANG</v>
      </c>
    </row>
    <row r="1791" spans="1:61">
      <c r="A1791">
        <v>1790</v>
      </c>
      <c r="B1791">
        <v>1002632811</v>
      </c>
      <c r="C1791">
        <v>3</v>
      </c>
      <c r="D1791" t="s">
        <v>45</v>
      </c>
      <c r="E1791">
        <v>5</v>
      </c>
      <c r="F1791" t="s">
        <v>113</v>
      </c>
      <c r="G1791" t="s">
        <v>113</v>
      </c>
      <c r="H1791" t="s">
        <v>406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46307.531018518515</v>
      </c>
      <c r="P1791" s="57">
        <v>46312.697083333333</v>
      </c>
      <c r="Q1791">
        <v>69408618</v>
      </c>
      <c r="S1791">
        <v>172502813967</v>
      </c>
      <c r="T1791" t="s">
        <v>6461</v>
      </c>
      <c r="U1791" t="s">
        <v>6462</v>
      </c>
      <c r="V1791" t="s">
        <v>6463</v>
      </c>
      <c r="Z1791">
        <v>123.62544920000001</v>
      </c>
      <c r="AA1791">
        <v>-10.164024299999999</v>
      </c>
      <c r="AB1791" t="s">
        <v>6464</v>
      </c>
      <c r="AC1791" t="s">
        <v>235</v>
      </c>
      <c r="AL1791" t="s">
        <v>217</v>
      </c>
      <c r="AM1791" t="s">
        <v>6342</v>
      </c>
      <c r="AN1791" t="s">
        <v>6</v>
      </c>
      <c r="AO1791" s="57">
        <v>46366.538518518515</v>
      </c>
      <c r="AP1791" s="57">
        <v>46308.458333333336</v>
      </c>
      <c r="AR1791" t="s">
        <v>218</v>
      </c>
      <c r="AS1791" t="s">
        <v>113</v>
      </c>
      <c r="AT1791" t="s">
        <v>230</v>
      </c>
      <c r="AU1791">
        <v>20261017</v>
      </c>
      <c r="AV1791" t="s">
        <v>221</v>
      </c>
      <c r="AW1791" t="s">
        <v>877</v>
      </c>
      <c r="AX1791" t="s">
        <v>222</v>
      </c>
      <c r="BA1791" s="57">
        <v>46308.458333333336</v>
      </c>
      <c r="BB1791" t="s">
        <v>6342</v>
      </c>
      <c r="BC1791">
        <v>2026</v>
      </c>
      <c r="BD1791">
        <v>10</v>
      </c>
      <c r="BE1791">
        <v>17</v>
      </c>
      <c r="BF1791" s="6">
        <f t="shared" si="81"/>
        <v>46312</v>
      </c>
      <c r="BG1791">
        <f t="shared" si="82"/>
        <v>3.5416666666642413</v>
      </c>
      <c r="BH1791" t="str">
        <f t="shared" si="83"/>
        <v>NOT COMPLY</v>
      </c>
      <c r="BI1791" t="str">
        <f>VLOOKUP(H1791,Sheet2!$A$1:$B$270,2,FALSE)</f>
        <v>KUPANG</v>
      </c>
    </row>
    <row r="1792" spans="1:61">
      <c r="A1792">
        <v>1791</v>
      </c>
      <c r="B1792">
        <v>1002637508</v>
      </c>
      <c r="C1792">
        <v>3</v>
      </c>
      <c r="D1792" t="s">
        <v>45</v>
      </c>
      <c r="E1792">
        <v>5</v>
      </c>
      <c r="F1792" t="s">
        <v>113</v>
      </c>
      <c r="G1792" t="s">
        <v>113</v>
      </c>
      <c r="H1792" t="s">
        <v>406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46309.787268518521</v>
      </c>
      <c r="P1792" s="57">
        <v>46312.633530092593</v>
      </c>
      <c r="Q1792">
        <v>69410434</v>
      </c>
      <c r="S1792">
        <v>172502813787</v>
      </c>
      <c r="T1792" t="s">
        <v>7285</v>
      </c>
      <c r="U1792" t="s">
        <v>7286</v>
      </c>
      <c r="V1792" t="s">
        <v>7287</v>
      </c>
      <c r="Z1792">
        <v>123.6236348</v>
      </c>
      <c r="AA1792">
        <v>-10.162667900000001</v>
      </c>
      <c r="AB1792" t="s">
        <v>7288</v>
      </c>
      <c r="AC1792" t="s">
        <v>235</v>
      </c>
      <c r="AL1792" t="s">
        <v>217</v>
      </c>
      <c r="AM1792" t="s">
        <v>7266</v>
      </c>
      <c r="AN1792" t="s">
        <v>6</v>
      </c>
      <c r="AO1792" t="s">
        <v>7289</v>
      </c>
      <c r="AP1792" s="57">
        <v>46310.625</v>
      </c>
      <c r="AR1792" t="s">
        <v>218</v>
      </c>
      <c r="AS1792" t="s">
        <v>113</v>
      </c>
      <c r="AT1792" t="s">
        <v>230</v>
      </c>
      <c r="AU1792">
        <v>20261017</v>
      </c>
      <c r="AV1792" t="s">
        <v>221</v>
      </c>
      <c r="AW1792" t="s">
        <v>880</v>
      </c>
      <c r="AX1792" t="s">
        <v>222</v>
      </c>
      <c r="BA1792" s="57">
        <v>46310.625</v>
      </c>
      <c r="BB1792" t="s">
        <v>7266</v>
      </c>
      <c r="BC1792">
        <v>2026</v>
      </c>
      <c r="BD1792">
        <v>10</v>
      </c>
      <c r="BE1792">
        <v>17</v>
      </c>
      <c r="BF1792" s="6">
        <f t="shared" si="81"/>
        <v>46312</v>
      </c>
      <c r="BG1792">
        <f t="shared" si="82"/>
        <v>1.375</v>
      </c>
      <c r="BH1792" t="str">
        <f t="shared" si="83"/>
        <v>NOT COMPLY</v>
      </c>
      <c r="BI1792" t="str">
        <f>VLOOKUP(H1792,Sheet2!$A$1:$B$270,2,FALSE)</f>
        <v>KUPANG</v>
      </c>
    </row>
    <row r="1793" spans="1:61">
      <c r="A1793">
        <v>1792</v>
      </c>
      <c r="B1793">
        <v>1002632827</v>
      </c>
      <c r="C1793">
        <v>3</v>
      </c>
      <c r="D1793" t="s">
        <v>45</v>
      </c>
      <c r="E1793">
        <v>5</v>
      </c>
      <c r="F1793" t="s">
        <v>113</v>
      </c>
      <c r="G1793" t="s">
        <v>113</v>
      </c>
      <c r="H1793" t="s">
        <v>406</v>
      </c>
      <c r="I1793" t="s">
        <v>212</v>
      </c>
      <c r="J1793" t="s">
        <v>213</v>
      </c>
      <c r="K1793" t="s">
        <v>149</v>
      </c>
      <c r="L1793" t="s">
        <v>214</v>
      </c>
      <c r="M1793" t="s">
        <v>839</v>
      </c>
      <c r="N1793" t="s">
        <v>215</v>
      </c>
      <c r="O1793" s="57">
        <v>46307.536585648151</v>
      </c>
      <c r="P1793" s="57">
        <v>46311.410474537035</v>
      </c>
      <c r="Q1793">
        <v>69408620</v>
      </c>
      <c r="S1793">
        <v>172502813968</v>
      </c>
      <c r="T1793" t="s">
        <v>6465</v>
      </c>
      <c r="U1793" t="s">
        <v>6466</v>
      </c>
      <c r="V1793" t="s">
        <v>6467</v>
      </c>
      <c r="Z1793">
        <v>123.630987033247</v>
      </c>
      <c r="AA1793">
        <v>-10.155603519181</v>
      </c>
      <c r="AB1793" t="s">
        <v>6468</v>
      </c>
      <c r="AC1793" t="s">
        <v>216</v>
      </c>
      <c r="AL1793" t="s">
        <v>217</v>
      </c>
      <c r="AM1793" t="s">
        <v>6469</v>
      </c>
      <c r="AN1793" t="s">
        <v>6</v>
      </c>
      <c r="AO1793" s="57">
        <v>46366.538518518515</v>
      </c>
      <c r="AP1793" s="57">
        <v>46310.333333333336</v>
      </c>
      <c r="AQ1793" t="s">
        <v>838</v>
      </c>
      <c r="AR1793" t="s">
        <v>840</v>
      </c>
      <c r="AS1793" t="s">
        <v>113</v>
      </c>
      <c r="AT1793" t="s">
        <v>230</v>
      </c>
      <c r="AV1793" t="s">
        <v>9190</v>
      </c>
      <c r="AW1793" t="s">
        <v>876</v>
      </c>
      <c r="AX1793" t="s">
        <v>222</v>
      </c>
      <c r="BA1793" s="57">
        <v>46310.333333333336</v>
      </c>
      <c r="BB1793" t="s">
        <v>6469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KUPANG</v>
      </c>
    </row>
    <row r="1794" spans="1:61">
      <c r="A1794">
        <v>1793</v>
      </c>
      <c r="B1794">
        <v>1002645616</v>
      </c>
      <c r="C1794">
        <v>3</v>
      </c>
      <c r="D1794" t="s">
        <v>45</v>
      </c>
      <c r="E1794">
        <v>5</v>
      </c>
      <c r="F1794" t="s">
        <v>113</v>
      </c>
      <c r="G1794" t="s">
        <v>113</v>
      </c>
      <c r="H1794" t="s">
        <v>406</v>
      </c>
      <c r="I1794" t="s">
        <v>212</v>
      </c>
      <c r="J1794" t="s">
        <v>213</v>
      </c>
      <c r="K1794" t="s">
        <v>149</v>
      </c>
      <c r="L1794" t="s">
        <v>214</v>
      </c>
      <c r="M1794" t="s">
        <v>839</v>
      </c>
      <c r="N1794" t="s">
        <v>215</v>
      </c>
      <c r="O1794" s="57">
        <v>46315.592233796298</v>
      </c>
      <c r="P1794" s="57">
        <v>46316.424212962964</v>
      </c>
      <c r="Q1794">
        <v>69413831</v>
      </c>
      <c r="S1794">
        <v>172502813262</v>
      </c>
      <c r="T1794" t="s">
        <v>10657</v>
      </c>
      <c r="U1794" t="s">
        <v>10658</v>
      </c>
      <c r="V1794" t="s">
        <v>10659</v>
      </c>
      <c r="Z1794">
        <v>123.61695760000001</v>
      </c>
      <c r="AA1794">
        <v>-10.173164999999999</v>
      </c>
      <c r="AB1794" t="s">
        <v>10660</v>
      </c>
      <c r="AC1794" t="s">
        <v>235</v>
      </c>
      <c r="AL1794" t="s">
        <v>217</v>
      </c>
      <c r="AM1794" t="s">
        <v>10393</v>
      </c>
      <c r="AN1794" t="s">
        <v>6</v>
      </c>
      <c r="AO1794" t="s">
        <v>10394</v>
      </c>
      <c r="AP1794" s="57">
        <v>46316.458333333336</v>
      </c>
      <c r="AR1794" t="s">
        <v>1432</v>
      </c>
      <c r="AS1794" t="s">
        <v>113</v>
      </c>
      <c r="AT1794" t="s">
        <v>230</v>
      </c>
      <c r="AV1794" t="s">
        <v>10661</v>
      </c>
      <c r="AW1794" t="s">
        <v>877</v>
      </c>
      <c r="AX1794" t="s">
        <v>222</v>
      </c>
      <c r="BA1794" s="57">
        <v>46316.458333333336</v>
      </c>
      <c r="BB1794" t="s">
        <v>10393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str">
        <f>VLOOKUP(H1794,Sheet2!$A$1:$B$270,2,FALSE)</f>
        <v>KUPANG</v>
      </c>
    </row>
    <row r="1795" spans="1:61">
      <c r="A1795">
        <v>1794</v>
      </c>
      <c r="B1795">
        <v>1002632209</v>
      </c>
      <c r="C1795">
        <v>3</v>
      </c>
      <c r="D1795" t="s">
        <v>45</v>
      </c>
      <c r="E1795">
        <v>5</v>
      </c>
      <c r="F1795" t="s">
        <v>113</v>
      </c>
      <c r="G1795" t="s">
        <v>113</v>
      </c>
      <c r="H1795" t="s">
        <v>406</v>
      </c>
      <c r="I1795" t="s">
        <v>212</v>
      </c>
      <c r="J1795" t="s">
        <v>213</v>
      </c>
      <c r="K1795" t="s">
        <v>149</v>
      </c>
      <c r="L1795" t="s">
        <v>214</v>
      </c>
      <c r="M1795" t="s">
        <v>2114</v>
      </c>
      <c r="N1795" t="s">
        <v>215</v>
      </c>
      <c r="O1795" s="57">
        <v>46307.410474537035</v>
      </c>
      <c r="P1795" s="57">
        <v>46309.391701388886</v>
      </c>
      <c r="Q1795">
        <v>69404913</v>
      </c>
      <c r="T1795" t="s">
        <v>3617</v>
      </c>
      <c r="V1795" t="s">
        <v>3619</v>
      </c>
      <c r="Z1795">
        <v>123.62289</v>
      </c>
      <c r="AA1795">
        <v>-10.187469</v>
      </c>
      <c r="AB1795" t="s">
        <v>3620</v>
      </c>
      <c r="AC1795" t="s">
        <v>235</v>
      </c>
      <c r="AL1795" t="s">
        <v>217</v>
      </c>
      <c r="AM1795" t="s">
        <v>3396</v>
      </c>
      <c r="AN1795" t="s">
        <v>6</v>
      </c>
      <c r="AO1795" s="57">
        <v>46366.413472222222</v>
      </c>
      <c r="AP1795" s="57">
        <v>46302</v>
      </c>
      <c r="AR1795" t="s">
        <v>543</v>
      </c>
      <c r="AS1795" t="s">
        <v>113</v>
      </c>
      <c r="AT1795" t="s">
        <v>230</v>
      </c>
      <c r="AV1795" t="s">
        <v>2119</v>
      </c>
      <c r="AW1795" t="s">
        <v>877</v>
      </c>
      <c r="AX1795" t="s">
        <v>222</v>
      </c>
      <c r="BA1795" s="57">
        <v>46302.333333333336</v>
      </c>
      <c r="BB1795" t="s">
        <v>3396</v>
      </c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str">
        <f>VLOOKUP(H1795,Sheet2!$A$1:$B$270,2,FALSE)</f>
        <v>KUPANG</v>
      </c>
    </row>
    <row r="1796" spans="1:61">
      <c r="A1796">
        <v>1795</v>
      </c>
      <c r="B1796">
        <v>1002624008</v>
      </c>
      <c r="C1796">
        <v>3</v>
      </c>
      <c r="D1796" t="s">
        <v>45</v>
      </c>
      <c r="E1796">
        <v>5</v>
      </c>
      <c r="F1796" t="s">
        <v>113</v>
      </c>
      <c r="G1796" t="s">
        <v>113</v>
      </c>
      <c r="H1796" t="s">
        <v>406</v>
      </c>
      <c r="I1796" t="s">
        <v>212</v>
      </c>
      <c r="J1796" t="s">
        <v>213</v>
      </c>
      <c r="K1796" t="s">
        <v>149</v>
      </c>
      <c r="L1796" t="s">
        <v>214</v>
      </c>
      <c r="M1796" t="s">
        <v>1918</v>
      </c>
      <c r="N1796" t="s">
        <v>215</v>
      </c>
      <c r="O1796" s="57">
        <v>46301.476168981484</v>
      </c>
      <c r="P1796" s="57">
        <v>46307.410960648151</v>
      </c>
      <c r="Q1796">
        <v>69404913</v>
      </c>
      <c r="S1796">
        <v>172502813401</v>
      </c>
      <c r="T1796" t="s">
        <v>3617</v>
      </c>
      <c r="U1796" t="s">
        <v>3618</v>
      </c>
      <c r="V1796" t="s">
        <v>3619</v>
      </c>
      <c r="Z1796">
        <v>123.6228907</v>
      </c>
      <c r="AA1796">
        <v>-10.187469800000001</v>
      </c>
      <c r="AB1796" t="s">
        <v>3620</v>
      </c>
      <c r="AC1796" t="s">
        <v>235</v>
      </c>
      <c r="AL1796" t="s">
        <v>217</v>
      </c>
      <c r="AM1796" t="s">
        <v>3396</v>
      </c>
      <c r="AN1796" t="s">
        <v>6</v>
      </c>
      <c r="AO1796" s="57">
        <v>46183.486203703702</v>
      </c>
      <c r="AP1796" s="57">
        <v>46302.333333333336</v>
      </c>
      <c r="AQ1796" t="s">
        <v>838</v>
      </c>
      <c r="AR1796" t="s">
        <v>12</v>
      </c>
      <c r="AS1796" t="s">
        <v>113</v>
      </c>
      <c r="AT1796" t="s">
        <v>230</v>
      </c>
      <c r="AV1796" t="s">
        <v>1626</v>
      </c>
      <c r="AW1796" t="s">
        <v>877</v>
      </c>
      <c r="AX1796" t="s">
        <v>222</v>
      </c>
      <c r="BA1796" s="57">
        <v>46302.333333333336</v>
      </c>
      <c r="BB1796" t="s">
        <v>3396</v>
      </c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str">
        <f>VLOOKUP(H1796,Sheet2!$A$1:$B$270,2,FALSE)</f>
        <v>KUPANG</v>
      </c>
    </row>
    <row r="1797" spans="1:61">
      <c r="A1797">
        <v>1796</v>
      </c>
      <c r="B1797">
        <v>1002645091</v>
      </c>
      <c r="C1797">
        <v>3</v>
      </c>
      <c r="D1797" t="s">
        <v>45</v>
      </c>
      <c r="E1797">
        <v>5</v>
      </c>
      <c r="F1797" t="s">
        <v>113</v>
      </c>
      <c r="G1797" t="s">
        <v>120</v>
      </c>
      <c r="H1797" t="s">
        <v>465</v>
      </c>
      <c r="I1797" t="s">
        <v>212</v>
      </c>
      <c r="J1797" t="s">
        <v>213</v>
      </c>
      <c r="K1797" t="s">
        <v>149</v>
      </c>
      <c r="L1797" t="s">
        <v>214</v>
      </c>
      <c r="M1797" t="s">
        <v>224</v>
      </c>
      <c r="N1797" t="s">
        <v>215</v>
      </c>
      <c r="O1797" s="57">
        <v>46315.461053240739</v>
      </c>
      <c r="P1797" s="57">
        <v>46316.343148148146</v>
      </c>
      <c r="Q1797">
        <v>69413613</v>
      </c>
      <c r="S1797">
        <v>172504801031</v>
      </c>
      <c r="T1797" t="s">
        <v>10662</v>
      </c>
      <c r="U1797" t="s">
        <v>10663</v>
      </c>
      <c r="V1797" t="s">
        <v>10664</v>
      </c>
      <c r="Z1797">
        <v>121.85247117906199</v>
      </c>
      <c r="AA1797">
        <v>-10.499971707888299</v>
      </c>
      <c r="AB1797" t="s">
        <v>10665</v>
      </c>
      <c r="AC1797" t="s">
        <v>235</v>
      </c>
      <c r="AL1797" t="s">
        <v>217</v>
      </c>
      <c r="AM1797" t="s">
        <v>10406</v>
      </c>
      <c r="AN1797" t="s">
        <v>6</v>
      </c>
      <c r="AO1797" t="s">
        <v>10099</v>
      </c>
      <c r="AP1797" s="57">
        <v>46316.333333333336</v>
      </c>
      <c r="AR1797" t="s">
        <v>18</v>
      </c>
      <c r="AS1797" t="s">
        <v>219</v>
      </c>
      <c r="AT1797" t="s">
        <v>230</v>
      </c>
      <c r="AV1797" t="s">
        <v>226</v>
      </c>
      <c r="AW1797" t="s">
        <v>878</v>
      </c>
      <c r="AX1797" t="s">
        <v>222</v>
      </c>
      <c r="BA1797" s="57">
        <v>46316.333333333336</v>
      </c>
      <c r="BB1797" t="s">
        <v>10406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str">
        <f>VLOOKUP(H1797,Sheet2!$A$1:$B$270,2,FALSE)</f>
        <v>WAINGAPU</v>
      </c>
    </row>
    <row r="1798" spans="1:61">
      <c r="A1798">
        <v>1797</v>
      </c>
      <c r="B1798">
        <v>1002627462</v>
      </c>
      <c r="C1798">
        <v>3</v>
      </c>
      <c r="D1798" t="s">
        <v>45</v>
      </c>
      <c r="E1798">
        <v>5</v>
      </c>
      <c r="F1798" t="s">
        <v>113</v>
      </c>
      <c r="G1798" t="s">
        <v>120</v>
      </c>
      <c r="H1798" t="s">
        <v>465</v>
      </c>
      <c r="I1798" t="s">
        <v>212</v>
      </c>
      <c r="J1798" t="s">
        <v>213</v>
      </c>
      <c r="K1798" t="s">
        <v>149</v>
      </c>
      <c r="M1798" t="s">
        <v>76</v>
      </c>
      <c r="N1798" t="s">
        <v>215</v>
      </c>
      <c r="O1798" s="57">
        <v>46303.449803240743</v>
      </c>
      <c r="P1798" s="57">
        <v>46305.455717592595</v>
      </c>
      <c r="Q1798">
        <v>69406387</v>
      </c>
      <c r="S1798">
        <v>172504801869</v>
      </c>
      <c r="T1798" t="s">
        <v>2354</v>
      </c>
      <c r="U1798" t="s">
        <v>2355</v>
      </c>
      <c r="V1798" t="s">
        <v>4754</v>
      </c>
      <c r="Z1798">
        <v>121.9164851</v>
      </c>
      <c r="AA1798">
        <v>-10.446868200000001</v>
      </c>
      <c r="AB1798" t="s">
        <v>2356</v>
      </c>
      <c r="AC1798" t="s">
        <v>229</v>
      </c>
      <c r="AL1798" t="s">
        <v>217</v>
      </c>
      <c r="AM1798" t="s">
        <v>4755</v>
      </c>
      <c r="AN1798" t="s">
        <v>6</v>
      </c>
      <c r="AO1798" s="57">
        <v>46244.476064814815</v>
      </c>
      <c r="AP1798" s="57">
        <v>46305.333333333336</v>
      </c>
      <c r="AR1798" t="s">
        <v>218</v>
      </c>
      <c r="AS1798" t="s">
        <v>219</v>
      </c>
      <c r="AT1798" t="s">
        <v>230</v>
      </c>
      <c r="AU1798">
        <v>20261010</v>
      </c>
      <c r="AV1798" t="s">
        <v>221</v>
      </c>
      <c r="AW1798" t="s">
        <v>540</v>
      </c>
      <c r="AX1798" t="s">
        <v>222</v>
      </c>
      <c r="BA1798" s="57">
        <v>46305.333333333336</v>
      </c>
      <c r="BB1798" t="s">
        <v>4755</v>
      </c>
      <c r="BC1798">
        <v>2026</v>
      </c>
      <c r="BD1798">
        <v>10</v>
      </c>
      <c r="BE1798">
        <v>10</v>
      </c>
      <c r="BF1798" s="6">
        <f t="shared" si="84"/>
        <v>46305</v>
      </c>
      <c r="BG1798">
        <f t="shared" si="85"/>
        <v>-0.33333333333575865</v>
      </c>
      <c r="BH1798" t="str">
        <f t="shared" si="86"/>
        <v>COMPLY</v>
      </c>
      <c r="BI1798" t="str">
        <f>VLOOKUP(H1798,Sheet2!$A$1:$B$270,2,FALSE)</f>
        <v>WAINGAPU</v>
      </c>
    </row>
    <row r="1799" spans="1:61">
      <c r="A1799">
        <v>1798</v>
      </c>
      <c r="B1799">
        <v>1002620003</v>
      </c>
      <c r="C1799">
        <v>3</v>
      </c>
      <c r="D1799" t="s">
        <v>45</v>
      </c>
      <c r="E1799">
        <v>5</v>
      </c>
      <c r="F1799" t="s">
        <v>113</v>
      </c>
      <c r="G1799" t="s">
        <v>120</v>
      </c>
      <c r="H1799" t="s">
        <v>465</v>
      </c>
      <c r="I1799" t="s">
        <v>212</v>
      </c>
      <c r="J1799" t="s">
        <v>213</v>
      </c>
      <c r="K1799" t="s">
        <v>149</v>
      </c>
      <c r="M1799" t="s">
        <v>1625</v>
      </c>
      <c r="N1799" t="s">
        <v>215</v>
      </c>
      <c r="O1799" s="57">
        <v>46297.603761574072</v>
      </c>
      <c r="P1799" s="57">
        <v>46301.083715277775</v>
      </c>
      <c r="Q1799">
        <v>69403166</v>
      </c>
      <c r="S1799">
        <v>172504801744</v>
      </c>
      <c r="T1799" t="s">
        <v>2354</v>
      </c>
      <c r="U1799" t="s">
        <v>2355</v>
      </c>
      <c r="Z1799">
        <v>121.91690537228099</v>
      </c>
      <c r="AA1799">
        <v>-10.446968552249499</v>
      </c>
      <c r="AB1799" t="s">
        <v>2356</v>
      </c>
      <c r="AC1799" t="s">
        <v>2357</v>
      </c>
      <c r="AO1799" s="57">
        <v>46063.61105324074</v>
      </c>
      <c r="AR1799" t="s">
        <v>1630</v>
      </c>
      <c r="AS1799" t="s">
        <v>219</v>
      </c>
      <c r="AT1799" t="s">
        <v>230</v>
      </c>
      <c r="AV1799" t="s">
        <v>3018</v>
      </c>
      <c r="AW1799" t="s">
        <v>1473</v>
      </c>
      <c r="AX1799" t="s">
        <v>222</v>
      </c>
      <c r="AZ1799" t="s">
        <v>3018</v>
      </c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str">
        <f>VLOOKUP(H1799,Sheet2!$A$1:$B$270,2,FALSE)</f>
        <v>WAINGAPU</v>
      </c>
    </row>
    <row r="1800" spans="1:61">
      <c r="A1800">
        <v>1799</v>
      </c>
      <c r="B1800">
        <v>1002640361</v>
      </c>
      <c r="C1800">
        <v>3</v>
      </c>
      <c r="D1800" t="s">
        <v>45</v>
      </c>
      <c r="E1800">
        <v>5</v>
      </c>
      <c r="F1800" t="s">
        <v>113</v>
      </c>
      <c r="G1800" t="s">
        <v>119</v>
      </c>
      <c r="H1800" t="s">
        <v>367</v>
      </c>
      <c r="I1800" t="s">
        <v>212</v>
      </c>
      <c r="J1800" t="s">
        <v>213</v>
      </c>
      <c r="K1800" t="s">
        <v>149</v>
      </c>
      <c r="L1800" t="s">
        <v>214</v>
      </c>
      <c r="M1800" t="s">
        <v>224</v>
      </c>
      <c r="N1800" t="s">
        <v>215</v>
      </c>
      <c r="O1800" s="57">
        <v>46311.603935185187</v>
      </c>
      <c r="P1800" s="57">
        <v>46312.527974537035</v>
      </c>
      <c r="Q1800">
        <v>69411594</v>
      </c>
      <c r="S1800">
        <v>172516597811</v>
      </c>
      <c r="T1800" t="s">
        <v>9191</v>
      </c>
      <c r="U1800" t="s">
        <v>9192</v>
      </c>
      <c r="V1800" t="s">
        <v>9193</v>
      </c>
      <c r="Z1800">
        <v>119.408788</v>
      </c>
      <c r="AA1800">
        <v>-9.6350119999999997</v>
      </c>
      <c r="AB1800" t="s">
        <v>9194</v>
      </c>
      <c r="AC1800" t="s">
        <v>235</v>
      </c>
      <c r="AL1800" t="s">
        <v>217</v>
      </c>
      <c r="AM1800" t="s">
        <v>9195</v>
      </c>
      <c r="AN1800" t="s">
        <v>6</v>
      </c>
      <c r="AO1800" t="s">
        <v>8260</v>
      </c>
      <c r="AP1800" s="57">
        <v>46312.458333333336</v>
      </c>
      <c r="AR1800" t="s">
        <v>18</v>
      </c>
      <c r="AS1800" t="s">
        <v>119</v>
      </c>
      <c r="AT1800" t="s">
        <v>230</v>
      </c>
      <c r="AV1800" t="s">
        <v>226</v>
      </c>
      <c r="AW1800" t="s">
        <v>875</v>
      </c>
      <c r="AX1800" t="s">
        <v>222</v>
      </c>
      <c r="BA1800" s="57">
        <v>46312.458333333336</v>
      </c>
      <c r="BB1800" t="s">
        <v>9195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str">
        <f>VLOOKUP(H1800,Sheet2!$A$1:$B$270,2,FALSE)</f>
        <v>WAINGAPU</v>
      </c>
    </row>
    <row r="1801" spans="1:61">
      <c r="A1801">
        <v>1800</v>
      </c>
      <c r="B1801">
        <v>1002620421</v>
      </c>
      <c r="C1801">
        <v>3</v>
      </c>
      <c r="D1801" t="s">
        <v>45</v>
      </c>
      <c r="E1801">
        <v>5</v>
      </c>
      <c r="F1801" t="s">
        <v>113</v>
      </c>
      <c r="G1801" t="s">
        <v>119</v>
      </c>
      <c r="H1801" t="s">
        <v>367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46297.681006944447</v>
      </c>
      <c r="P1801" s="57">
        <v>46298.696226851855</v>
      </c>
      <c r="Q1801">
        <v>69403298</v>
      </c>
      <c r="S1801">
        <v>172516597756</v>
      </c>
      <c r="T1801" t="s">
        <v>2358</v>
      </c>
      <c r="U1801" t="s">
        <v>2359</v>
      </c>
      <c r="V1801" t="s">
        <v>2360</v>
      </c>
      <c r="Z1801">
        <v>119.38501599999999</v>
      </c>
      <c r="AA1801">
        <v>-9.6343960000000006</v>
      </c>
      <c r="AB1801" t="s">
        <v>2361</v>
      </c>
      <c r="AC1801" t="s">
        <v>235</v>
      </c>
      <c r="AL1801" t="s">
        <v>217</v>
      </c>
      <c r="AM1801" t="s">
        <v>2362</v>
      </c>
      <c r="AN1801" t="s">
        <v>6</v>
      </c>
      <c r="AO1801" s="57">
        <v>46063.684548611112</v>
      </c>
      <c r="AP1801" s="57">
        <v>46298.625</v>
      </c>
      <c r="AR1801" t="s">
        <v>218</v>
      </c>
      <c r="AS1801" t="s">
        <v>119</v>
      </c>
      <c r="AT1801" t="s">
        <v>2363</v>
      </c>
      <c r="AU1801">
        <v>20261003</v>
      </c>
      <c r="AV1801" t="s">
        <v>221</v>
      </c>
      <c r="AW1801" t="s">
        <v>2364</v>
      </c>
      <c r="AX1801" t="s">
        <v>222</v>
      </c>
      <c r="BA1801" s="57">
        <v>46298.625</v>
      </c>
      <c r="BB1801" t="s">
        <v>2362</v>
      </c>
      <c r="BC1801">
        <v>2026</v>
      </c>
      <c r="BD1801">
        <v>10</v>
      </c>
      <c r="BE1801">
        <v>3</v>
      </c>
      <c r="BF1801" s="6">
        <f t="shared" si="84"/>
        <v>46298</v>
      </c>
      <c r="BG1801">
        <f t="shared" si="85"/>
        <v>-0.625</v>
      </c>
      <c r="BH1801" t="str">
        <f t="shared" si="86"/>
        <v>COMPLY</v>
      </c>
      <c r="BI1801" t="str">
        <f>VLOOKUP(H1801,Sheet2!$A$1:$B$270,2,FALSE)</f>
        <v>WAINGAPU</v>
      </c>
    </row>
    <row r="1802" spans="1:61">
      <c r="A1802">
        <v>1801</v>
      </c>
      <c r="B1802">
        <v>1002620730</v>
      </c>
      <c r="C1802">
        <v>3</v>
      </c>
      <c r="D1802" t="s">
        <v>45</v>
      </c>
      <c r="E1802">
        <v>5</v>
      </c>
      <c r="F1802" t="s">
        <v>113</v>
      </c>
      <c r="G1802" t="s">
        <v>119</v>
      </c>
      <c r="H1802" t="s">
        <v>367</v>
      </c>
      <c r="I1802" t="s">
        <v>212</v>
      </c>
      <c r="J1802" t="s">
        <v>213</v>
      </c>
      <c r="K1802" t="s">
        <v>149</v>
      </c>
      <c r="L1802" t="s">
        <v>214</v>
      </c>
      <c r="M1802" t="s">
        <v>1918</v>
      </c>
      <c r="N1802" t="s">
        <v>215</v>
      </c>
      <c r="O1802" s="57">
        <v>46298.349004629628</v>
      </c>
      <c r="P1802" s="57">
        <v>46303.459722222222</v>
      </c>
      <c r="Q1802">
        <v>69403453</v>
      </c>
      <c r="S1802">
        <v>172516597755</v>
      </c>
      <c r="T1802" t="s">
        <v>2358</v>
      </c>
      <c r="U1802" t="s">
        <v>2365</v>
      </c>
      <c r="V1802" t="s">
        <v>2366</v>
      </c>
      <c r="Z1802">
        <v>119.385746368753</v>
      </c>
      <c r="AA1802">
        <v>-9.6342574625225499</v>
      </c>
      <c r="AB1802" t="s">
        <v>2367</v>
      </c>
      <c r="AC1802" t="s">
        <v>235</v>
      </c>
      <c r="AL1802" t="s">
        <v>217</v>
      </c>
      <c r="AM1802" t="s">
        <v>2368</v>
      </c>
      <c r="AN1802" t="s">
        <v>6</v>
      </c>
      <c r="AO1802" s="57">
        <v>46091.350902777776</v>
      </c>
      <c r="AP1802" s="57">
        <v>46301.333333333336</v>
      </c>
      <c r="AQ1802" t="s">
        <v>841</v>
      </c>
      <c r="AR1802" t="s">
        <v>12</v>
      </c>
      <c r="AS1802" t="s">
        <v>119</v>
      </c>
      <c r="AT1802" t="s">
        <v>2363</v>
      </c>
      <c r="AV1802" t="s">
        <v>1626</v>
      </c>
      <c r="AW1802" t="s">
        <v>2369</v>
      </c>
      <c r="AX1802" t="s">
        <v>222</v>
      </c>
      <c r="BA1802" s="57">
        <v>46301.333333333336</v>
      </c>
      <c r="BB1802" t="s">
        <v>2368</v>
      </c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str">
        <f>VLOOKUP(H1802,Sheet2!$A$1:$B$270,2,FALSE)</f>
        <v>WAINGAPU</v>
      </c>
    </row>
    <row r="1803" spans="1:61">
      <c r="A1803">
        <v>1802</v>
      </c>
      <c r="B1803">
        <v>1002624149</v>
      </c>
      <c r="C1803">
        <v>3</v>
      </c>
      <c r="D1803" t="s">
        <v>45</v>
      </c>
      <c r="E1803">
        <v>5</v>
      </c>
      <c r="F1803" t="s">
        <v>113</v>
      </c>
      <c r="G1803" t="s">
        <v>120</v>
      </c>
      <c r="H1803" t="s">
        <v>310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46301.51358796296</v>
      </c>
      <c r="P1803" s="57">
        <v>46302.647106481483</v>
      </c>
      <c r="Q1803">
        <v>69404986</v>
      </c>
      <c r="S1803">
        <v>172517222773</v>
      </c>
      <c r="T1803" t="s">
        <v>3631</v>
      </c>
      <c r="U1803" t="s">
        <v>3632</v>
      </c>
      <c r="V1803" t="s">
        <v>3633</v>
      </c>
      <c r="Z1803">
        <v>120.2620086</v>
      </c>
      <c r="AA1803">
        <v>-9.6544629000000004</v>
      </c>
      <c r="AB1803" t="s">
        <v>3634</v>
      </c>
      <c r="AC1803" t="s">
        <v>235</v>
      </c>
      <c r="AL1803" t="s">
        <v>217</v>
      </c>
      <c r="AM1803" t="s">
        <v>3635</v>
      </c>
      <c r="AN1803" t="s">
        <v>6</v>
      </c>
      <c r="AO1803" s="57">
        <v>46183.517812500002</v>
      </c>
      <c r="AP1803" s="57">
        <v>46302.625</v>
      </c>
      <c r="AR1803" t="s">
        <v>218</v>
      </c>
      <c r="AS1803" t="s">
        <v>219</v>
      </c>
      <c r="AT1803" t="s">
        <v>230</v>
      </c>
      <c r="AU1803">
        <v>20261007</v>
      </c>
      <c r="AV1803" t="s">
        <v>221</v>
      </c>
      <c r="AW1803" t="s">
        <v>880</v>
      </c>
      <c r="AX1803" t="s">
        <v>222</v>
      </c>
      <c r="BA1803" s="57">
        <v>46302.625</v>
      </c>
      <c r="BB1803" t="s">
        <v>3635</v>
      </c>
      <c r="BC1803">
        <v>2026</v>
      </c>
      <c r="BD1803">
        <v>10</v>
      </c>
      <c r="BE1803">
        <v>7</v>
      </c>
      <c r="BF1803" s="6">
        <f t="shared" si="84"/>
        <v>46302</v>
      </c>
      <c r="BG1803">
        <f t="shared" si="85"/>
        <v>-0.625</v>
      </c>
      <c r="BH1803" t="str">
        <f t="shared" si="86"/>
        <v>COMPLY</v>
      </c>
      <c r="BI1803" t="str">
        <f>VLOOKUP(H1803,Sheet2!$A$1:$B$270,2,FALSE)</f>
        <v>WAINGAPU</v>
      </c>
    </row>
    <row r="1804" spans="1:61">
      <c r="A1804">
        <v>1803</v>
      </c>
      <c r="B1804">
        <v>1002631191</v>
      </c>
      <c r="C1804">
        <v>3</v>
      </c>
      <c r="D1804" t="s">
        <v>45</v>
      </c>
      <c r="E1804">
        <v>5</v>
      </c>
      <c r="F1804" t="s">
        <v>113</v>
      </c>
      <c r="G1804" t="s">
        <v>120</v>
      </c>
      <c r="H1804" t="s">
        <v>310</v>
      </c>
      <c r="I1804" t="s">
        <v>212</v>
      </c>
      <c r="J1804" t="s">
        <v>213</v>
      </c>
      <c r="K1804" t="s">
        <v>149</v>
      </c>
      <c r="L1804" t="s">
        <v>214</v>
      </c>
      <c r="M1804" t="s">
        <v>76</v>
      </c>
      <c r="N1804" t="s">
        <v>215</v>
      </c>
      <c r="O1804" s="57">
        <v>46305.743460648147</v>
      </c>
      <c r="P1804" s="57">
        <v>46309.567395833335</v>
      </c>
      <c r="Q1804">
        <v>69408048</v>
      </c>
      <c r="S1804">
        <v>172517222792</v>
      </c>
      <c r="T1804" t="s">
        <v>5642</v>
      </c>
      <c r="U1804" t="s">
        <v>5643</v>
      </c>
      <c r="V1804" t="s">
        <v>5644</v>
      </c>
      <c r="Z1804">
        <v>120.6647093</v>
      </c>
      <c r="AA1804">
        <v>-9.8908865000000006</v>
      </c>
      <c r="AB1804" t="s">
        <v>5645</v>
      </c>
      <c r="AC1804" t="s">
        <v>235</v>
      </c>
      <c r="AL1804" t="s">
        <v>217</v>
      </c>
      <c r="AM1804" t="s">
        <v>5016</v>
      </c>
      <c r="AN1804" t="s">
        <v>6</v>
      </c>
      <c r="AO1804" s="57">
        <v>46305.75708333333</v>
      </c>
      <c r="AP1804" s="57">
        <v>46306.625</v>
      </c>
      <c r="AR1804" t="s">
        <v>218</v>
      </c>
      <c r="AS1804" t="s">
        <v>219</v>
      </c>
      <c r="AT1804" t="s">
        <v>230</v>
      </c>
      <c r="AU1804">
        <v>20261014</v>
      </c>
      <c r="AV1804" t="s">
        <v>221</v>
      </c>
      <c r="AW1804" t="s">
        <v>877</v>
      </c>
      <c r="AX1804" t="s">
        <v>222</v>
      </c>
      <c r="BA1804" s="57">
        <v>46306.625</v>
      </c>
      <c r="BB1804" t="s">
        <v>5016</v>
      </c>
      <c r="BC1804">
        <v>2026</v>
      </c>
      <c r="BD1804">
        <v>10</v>
      </c>
      <c r="BE1804">
        <v>14</v>
      </c>
      <c r="BF1804" s="6">
        <f t="shared" si="84"/>
        <v>46309</v>
      </c>
      <c r="BG1804">
        <f t="shared" si="85"/>
        <v>2.375</v>
      </c>
      <c r="BH1804" t="str">
        <f t="shared" si="86"/>
        <v>NOT COMPLY</v>
      </c>
      <c r="BI1804" t="str">
        <f>VLOOKUP(H1804,Sheet2!$A$1:$B$270,2,FALSE)</f>
        <v>WAINGAPU</v>
      </c>
    </row>
    <row r="1805" spans="1:61">
      <c r="A1805">
        <v>1804</v>
      </c>
      <c r="B1805">
        <v>1002634493</v>
      </c>
      <c r="C1805">
        <v>3</v>
      </c>
      <c r="D1805" t="s">
        <v>45</v>
      </c>
      <c r="E1805">
        <v>5</v>
      </c>
      <c r="F1805" t="s">
        <v>113</v>
      </c>
      <c r="G1805" t="s">
        <v>120</v>
      </c>
      <c r="H1805" t="s">
        <v>310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46308.443506944444</v>
      </c>
      <c r="P1805" s="57">
        <v>46309.614444444444</v>
      </c>
      <c r="Q1805">
        <v>69409208</v>
      </c>
      <c r="S1805">
        <v>172517222807</v>
      </c>
      <c r="T1805" t="s">
        <v>6475</v>
      </c>
      <c r="U1805" t="s">
        <v>6476</v>
      </c>
      <c r="V1805" t="s">
        <v>6477</v>
      </c>
      <c r="Z1805">
        <v>120.25572</v>
      </c>
      <c r="AA1805">
        <v>-9.6595390000000005</v>
      </c>
      <c r="AB1805" t="s">
        <v>6478</v>
      </c>
      <c r="AC1805" t="s">
        <v>235</v>
      </c>
      <c r="AL1805" t="s">
        <v>217</v>
      </c>
      <c r="AM1805" t="s">
        <v>6479</v>
      </c>
      <c r="AN1805" t="s">
        <v>6</v>
      </c>
      <c r="AO1805" t="s">
        <v>5834</v>
      </c>
      <c r="AP1805" s="57">
        <v>46309.625</v>
      </c>
      <c r="AR1805" t="s">
        <v>218</v>
      </c>
      <c r="AS1805" t="s">
        <v>219</v>
      </c>
      <c r="AT1805" t="s">
        <v>230</v>
      </c>
      <c r="AU1805">
        <v>20261014</v>
      </c>
      <c r="AV1805" t="s">
        <v>221</v>
      </c>
      <c r="AW1805" t="s">
        <v>1767</v>
      </c>
      <c r="AX1805" t="s">
        <v>222</v>
      </c>
      <c r="BA1805" s="57">
        <v>46309.625</v>
      </c>
      <c r="BB1805" t="s">
        <v>6479</v>
      </c>
      <c r="BC1805">
        <v>2026</v>
      </c>
      <c r="BD1805">
        <v>10</v>
      </c>
      <c r="BE1805">
        <v>14</v>
      </c>
      <c r="BF1805" s="6">
        <f t="shared" si="84"/>
        <v>46309</v>
      </c>
      <c r="BG1805">
        <f t="shared" si="85"/>
        <v>-0.625</v>
      </c>
      <c r="BH1805" t="str">
        <f t="shared" si="86"/>
        <v>COMPLY</v>
      </c>
      <c r="BI1805" t="str">
        <f>VLOOKUP(H1805,Sheet2!$A$1:$B$270,2,FALSE)</f>
        <v>WAINGAPU</v>
      </c>
    </row>
    <row r="1806" spans="1:61">
      <c r="A1806">
        <v>1805</v>
      </c>
      <c r="B1806">
        <v>1002638713</v>
      </c>
      <c r="C1806">
        <v>3</v>
      </c>
      <c r="D1806" t="s">
        <v>42</v>
      </c>
      <c r="E1806">
        <v>5</v>
      </c>
      <c r="F1806" t="s">
        <v>102</v>
      </c>
      <c r="G1806" t="s">
        <v>99</v>
      </c>
      <c r="H1806" t="s">
        <v>308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46310.603182870371</v>
      </c>
      <c r="P1806" s="57">
        <v>46311.676655092589</v>
      </c>
      <c r="Q1806">
        <v>69410927</v>
      </c>
      <c r="S1806">
        <v>152503269901</v>
      </c>
      <c r="T1806" t="s">
        <v>7290</v>
      </c>
      <c r="U1806" t="s">
        <v>7883</v>
      </c>
      <c r="V1806" t="s">
        <v>7884</v>
      </c>
      <c r="Z1806">
        <v>114.3822754</v>
      </c>
      <c r="AA1806">
        <v>-8.1778336999999901</v>
      </c>
      <c r="AB1806" t="s">
        <v>7885</v>
      </c>
      <c r="AC1806" t="s">
        <v>235</v>
      </c>
      <c r="AL1806" t="s">
        <v>217</v>
      </c>
      <c r="AM1806" t="s">
        <v>7493</v>
      </c>
      <c r="AN1806" t="s">
        <v>6</v>
      </c>
      <c r="AO1806" t="s">
        <v>7436</v>
      </c>
      <c r="AP1806" s="57">
        <v>46311.458333333336</v>
      </c>
      <c r="AR1806" t="s">
        <v>218</v>
      </c>
      <c r="AS1806" t="s">
        <v>99</v>
      </c>
      <c r="AT1806" t="s">
        <v>230</v>
      </c>
      <c r="AU1806">
        <v>20261016</v>
      </c>
      <c r="AV1806" t="s">
        <v>221</v>
      </c>
      <c r="AW1806" t="s">
        <v>875</v>
      </c>
      <c r="AX1806" t="s">
        <v>222</v>
      </c>
      <c r="BA1806" s="57">
        <v>46311.458333333336</v>
      </c>
      <c r="BB1806" t="s">
        <v>7493</v>
      </c>
      <c r="BC1806">
        <v>2026</v>
      </c>
      <c r="BD1806">
        <v>10</v>
      </c>
      <c r="BE1806">
        <v>16</v>
      </c>
      <c r="BF1806" s="6">
        <f t="shared" si="84"/>
        <v>46311</v>
      </c>
      <c r="BG1806">
        <f t="shared" si="85"/>
        <v>-0.45833333333575865</v>
      </c>
      <c r="BH1806" t="str">
        <f t="shared" si="86"/>
        <v>COMPLY</v>
      </c>
      <c r="BI1806" t="str">
        <f>VLOOKUP(H1806,Sheet2!$A$1:$B$270,2,FALSE)</f>
        <v>BANYUWANGI</v>
      </c>
    </row>
    <row r="1807" spans="1:61">
      <c r="A1807">
        <v>1806</v>
      </c>
      <c r="B1807">
        <v>1002637302</v>
      </c>
      <c r="C1807">
        <v>3</v>
      </c>
      <c r="D1807" t="s">
        <v>42</v>
      </c>
      <c r="E1807">
        <v>5</v>
      </c>
      <c r="F1807" t="s">
        <v>102</v>
      </c>
      <c r="G1807" t="s">
        <v>99</v>
      </c>
      <c r="H1807" t="s">
        <v>308</v>
      </c>
      <c r="I1807" t="s">
        <v>212</v>
      </c>
      <c r="J1807" t="s">
        <v>213</v>
      </c>
      <c r="K1807" t="s">
        <v>149</v>
      </c>
      <c r="M1807" t="s">
        <v>279</v>
      </c>
      <c r="N1807" t="s">
        <v>563</v>
      </c>
      <c r="O1807" s="57">
        <v>46309.684583333335</v>
      </c>
      <c r="P1807" s="57">
        <v>46311.382870370369</v>
      </c>
      <c r="Q1807">
        <v>69410317</v>
      </c>
      <c r="S1807">
        <v>152503269896</v>
      </c>
      <c r="T1807" t="s">
        <v>7290</v>
      </c>
      <c r="U1807" t="s">
        <v>7291</v>
      </c>
      <c r="V1807" t="s">
        <v>7881</v>
      </c>
      <c r="Z1807">
        <v>114.37717499999999</v>
      </c>
      <c r="AA1807">
        <v>-8.1890280000000004</v>
      </c>
      <c r="AB1807" t="s">
        <v>7292</v>
      </c>
      <c r="AC1807" t="s">
        <v>283</v>
      </c>
      <c r="AL1807" t="s">
        <v>217</v>
      </c>
      <c r="AM1807" t="s">
        <v>7882</v>
      </c>
      <c r="AN1807" t="s">
        <v>6</v>
      </c>
      <c r="AO1807" t="s">
        <v>6847</v>
      </c>
      <c r="AP1807" s="57">
        <v>46311.458333333336</v>
      </c>
      <c r="AR1807" t="s">
        <v>239</v>
      </c>
      <c r="AS1807" t="s">
        <v>99</v>
      </c>
      <c r="AT1807" t="s">
        <v>230</v>
      </c>
      <c r="AV1807" t="s">
        <v>799</v>
      </c>
      <c r="AW1807" t="s">
        <v>540</v>
      </c>
      <c r="AX1807" t="s">
        <v>222</v>
      </c>
      <c r="BA1807" s="57">
        <v>46311.458333333336</v>
      </c>
      <c r="BB1807" t="s">
        <v>7882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BANYUWANGI</v>
      </c>
    </row>
    <row r="1808" spans="1:61">
      <c r="A1808">
        <v>1807</v>
      </c>
      <c r="B1808">
        <v>1002625846</v>
      </c>
      <c r="C1808">
        <v>3</v>
      </c>
      <c r="D1808" t="s">
        <v>42</v>
      </c>
      <c r="E1808">
        <v>5</v>
      </c>
      <c r="F1808" t="s">
        <v>102</v>
      </c>
      <c r="G1808" t="s">
        <v>99</v>
      </c>
      <c r="H1808" t="s">
        <v>373</v>
      </c>
      <c r="I1808" t="s">
        <v>212</v>
      </c>
      <c r="J1808" t="s">
        <v>213</v>
      </c>
      <c r="K1808" t="s">
        <v>149</v>
      </c>
      <c r="L1808" t="s">
        <v>214</v>
      </c>
      <c r="M1808" t="s">
        <v>76</v>
      </c>
      <c r="N1808" t="s">
        <v>215</v>
      </c>
      <c r="O1808" s="57">
        <v>46302.485115740739</v>
      </c>
      <c r="P1808" s="57">
        <v>46302.611724537041</v>
      </c>
      <c r="Q1808">
        <v>69405701</v>
      </c>
      <c r="S1808">
        <v>152524211220</v>
      </c>
      <c r="T1808" t="s">
        <v>4300</v>
      </c>
      <c r="U1808" t="s">
        <v>3637</v>
      </c>
      <c r="V1808" t="s">
        <v>4301</v>
      </c>
      <c r="Z1808">
        <v>114.175707</v>
      </c>
      <c r="AA1808">
        <v>-8.4298634999999997</v>
      </c>
      <c r="AB1808" t="s">
        <v>4302</v>
      </c>
      <c r="AC1808" t="s">
        <v>235</v>
      </c>
      <c r="AL1808" t="s">
        <v>217</v>
      </c>
      <c r="AM1808" t="s">
        <v>3817</v>
      </c>
      <c r="AN1808" t="s">
        <v>6</v>
      </c>
      <c r="AO1808" s="57">
        <v>46213.486516203702</v>
      </c>
      <c r="AP1808" s="57">
        <v>46303.333333333336</v>
      </c>
      <c r="AR1808" t="s">
        <v>218</v>
      </c>
      <c r="AS1808" t="s">
        <v>556</v>
      </c>
      <c r="AT1808" t="s">
        <v>230</v>
      </c>
      <c r="AU1808">
        <v>20261007</v>
      </c>
      <c r="AV1808" t="s">
        <v>221</v>
      </c>
      <c r="AW1808" t="s">
        <v>1850</v>
      </c>
      <c r="AX1808" t="s">
        <v>222</v>
      </c>
      <c r="BA1808" s="57">
        <v>46303.333333333336</v>
      </c>
      <c r="BB1808" t="s">
        <v>3817</v>
      </c>
      <c r="BC1808">
        <v>2026</v>
      </c>
      <c r="BD1808">
        <v>10</v>
      </c>
      <c r="BE1808">
        <v>7</v>
      </c>
      <c r="BF1808" s="6">
        <f t="shared" si="84"/>
        <v>46302</v>
      </c>
      <c r="BG1808">
        <f t="shared" si="85"/>
        <v>-1.3333333333357587</v>
      </c>
      <c r="BH1808" t="str">
        <f t="shared" si="86"/>
        <v>COMPLY</v>
      </c>
      <c r="BI1808" t="str">
        <f>VLOOKUP(H1808,Sheet2!$A$1:$B$270,2,FALSE)</f>
        <v>BANYUWANGI</v>
      </c>
    </row>
    <row r="1809" spans="1:61">
      <c r="A1809">
        <v>1808</v>
      </c>
      <c r="B1809">
        <v>1002627645</v>
      </c>
      <c r="C1809">
        <v>3</v>
      </c>
      <c r="D1809" t="s">
        <v>42</v>
      </c>
      <c r="E1809">
        <v>5</v>
      </c>
      <c r="F1809" t="s">
        <v>102</v>
      </c>
      <c r="G1809" t="s">
        <v>99</v>
      </c>
      <c r="H1809" t="s">
        <v>373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46303.547893518517</v>
      </c>
      <c r="P1809" s="57">
        <v>46304.700127314813</v>
      </c>
      <c r="Q1809">
        <v>69406463</v>
      </c>
      <c r="S1809">
        <v>152524211226</v>
      </c>
      <c r="T1809" t="s">
        <v>4756</v>
      </c>
      <c r="U1809" t="s">
        <v>4757</v>
      </c>
      <c r="V1809" t="s">
        <v>4758</v>
      </c>
      <c r="Z1809">
        <v>114.1751471</v>
      </c>
      <c r="AA1809">
        <v>-8.4276760999999993</v>
      </c>
      <c r="AB1809" t="s">
        <v>4759</v>
      </c>
      <c r="AC1809" t="s">
        <v>235</v>
      </c>
      <c r="AL1809" t="s">
        <v>217</v>
      </c>
      <c r="AM1809" t="s">
        <v>4548</v>
      </c>
      <c r="AN1809" t="s">
        <v>6</v>
      </c>
      <c r="AO1809" s="57">
        <v>46244.569814814815</v>
      </c>
      <c r="AP1809" s="57">
        <v>46304.458333333336</v>
      </c>
      <c r="AR1809" t="s">
        <v>218</v>
      </c>
      <c r="AS1809" t="s">
        <v>556</v>
      </c>
      <c r="AT1809" t="s">
        <v>230</v>
      </c>
      <c r="AU1809">
        <v>20261009</v>
      </c>
      <c r="AV1809" t="s">
        <v>221</v>
      </c>
      <c r="AW1809" t="s">
        <v>879</v>
      </c>
      <c r="AX1809" t="s">
        <v>222</v>
      </c>
      <c r="BA1809" s="57">
        <v>46304.458333333336</v>
      </c>
      <c r="BB1809" t="s">
        <v>4548</v>
      </c>
      <c r="BC1809">
        <v>2026</v>
      </c>
      <c r="BD1809">
        <v>10</v>
      </c>
      <c r="BE1809">
        <v>9</v>
      </c>
      <c r="BF1809" s="6">
        <f t="shared" si="84"/>
        <v>46304</v>
      </c>
      <c r="BG1809">
        <f t="shared" si="85"/>
        <v>-0.45833333333575865</v>
      </c>
      <c r="BH1809" t="str">
        <f t="shared" si="86"/>
        <v>COMPLY</v>
      </c>
      <c r="BI1809" t="str">
        <f>VLOOKUP(H1809,Sheet2!$A$1:$B$270,2,FALSE)</f>
        <v>BANYUWANGI</v>
      </c>
    </row>
    <row r="1810" spans="1:61">
      <c r="A1810">
        <v>1809</v>
      </c>
      <c r="B1810">
        <v>1002631918</v>
      </c>
      <c r="C1810">
        <v>3</v>
      </c>
      <c r="D1810" t="s">
        <v>42</v>
      </c>
      <c r="E1810">
        <v>5</v>
      </c>
      <c r="F1810" t="s">
        <v>102</v>
      </c>
      <c r="G1810" t="s">
        <v>99</v>
      </c>
      <c r="H1810" t="s">
        <v>373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46307.349004629628</v>
      </c>
      <c r="P1810" s="57">
        <v>46307.688298611109</v>
      </c>
      <c r="Q1810">
        <v>69408309</v>
      </c>
      <c r="S1810">
        <v>152524211400</v>
      </c>
      <c r="T1810" t="s">
        <v>6480</v>
      </c>
      <c r="U1810" t="s">
        <v>6481</v>
      </c>
      <c r="V1810" t="s">
        <v>6482</v>
      </c>
      <c r="Z1810">
        <v>114.215441308915</v>
      </c>
      <c r="AA1810">
        <v>-8.4030583783807309</v>
      </c>
      <c r="AB1810" t="s">
        <v>6483</v>
      </c>
      <c r="AC1810" t="s">
        <v>216</v>
      </c>
      <c r="AL1810" t="s">
        <v>217</v>
      </c>
      <c r="AM1810" t="s">
        <v>5471</v>
      </c>
      <c r="AN1810" t="s">
        <v>6</v>
      </c>
      <c r="AO1810" s="57">
        <v>46366.350844907407</v>
      </c>
      <c r="AP1810" s="57">
        <v>46308.333333333336</v>
      </c>
      <c r="AR1810" t="s">
        <v>218</v>
      </c>
      <c r="AS1810" t="s">
        <v>556</v>
      </c>
      <c r="AT1810" t="s">
        <v>230</v>
      </c>
      <c r="AU1810">
        <v>20261012</v>
      </c>
      <c r="AV1810" t="s">
        <v>221</v>
      </c>
      <c r="AW1810" t="s">
        <v>876</v>
      </c>
      <c r="AX1810" t="s">
        <v>222</v>
      </c>
      <c r="BA1810" s="57">
        <v>46308.333333333336</v>
      </c>
      <c r="BB1810" t="s">
        <v>5471</v>
      </c>
      <c r="BC1810">
        <v>2026</v>
      </c>
      <c r="BD1810">
        <v>10</v>
      </c>
      <c r="BE1810">
        <v>12</v>
      </c>
      <c r="BF1810" s="6">
        <f t="shared" si="84"/>
        <v>46307</v>
      </c>
      <c r="BG1810">
        <f t="shared" si="85"/>
        <v>-1.3333333333357587</v>
      </c>
      <c r="BH1810" t="str">
        <f t="shared" si="86"/>
        <v>COMPLY</v>
      </c>
      <c r="BI1810" t="str">
        <f>VLOOKUP(H1810,Sheet2!$A$1:$B$270,2,FALSE)</f>
        <v>BANYUWANGI</v>
      </c>
    </row>
    <row r="1811" spans="1:61">
      <c r="A1811">
        <v>1810</v>
      </c>
      <c r="B1811">
        <v>1002624398</v>
      </c>
      <c r="C1811">
        <v>3</v>
      </c>
      <c r="D1811" t="s">
        <v>42</v>
      </c>
      <c r="E1811">
        <v>5</v>
      </c>
      <c r="F1811" t="s">
        <v>102</v>
      </c>
      <c r="G1811" t="s">
        <v>99</v>
      </c>
      <c r="H1811" t="s">
        <v>373</v>
      </c>
      <c r="I1811" t="s">
        <v>212</v>
      </c>
      <c r="J1811" t="s">
        <v>213</v>
      </c>
      <c r="K1811" t="s">
        <v>149</v>
      </c>
      <c r="L1811" t="s">
        <v>214</v>
      </c>
      <c r="M1811" t="s">
        <v>1918</v>
      </c>
      <c r="N1811" t="s">
        <v>215</v>
      </c>
      <c r="O1811" s="57">
        <v>46301.57476851852</v>
      </c>
      <c r="P1811" s="57">
        <v>46308.522199074076</v>
      </c>
      <c r="Q1811">
        <v>69405078</v>
      </c>
      <c r="S1811">
        <v>152524211051</v>
      </c>
      <c r="T1811" t="s">
        <v>3636</v>
      </c>
      <c r="U1811" t="s">
        <v>3637</v>
      </c>
      <c r="V1811" t="s">
        <v>3638</v>
      </c>
      <c r="Z1811">
        <v>114.176154993474</v>
      </c>
      <c r="AA1811">
        <v>-8.4304671780619493</v>
      </c>
      <c r="AB1811" t="s">
        <v>3639</v>
      </c>
      <c r="AC1811" t="s">
        <v>216</v>
      </c>
      <c r="AL1811" t="s">
        <v>217</v>
      </c>
      <c r="AM1811" t="s">
        <v>3442</v>
      </c>
      <c r="AN1811" t="s">
        <v>6</v>
      </c>
      <c r="AO1811" s="57">
        <v>46183.601145833331</v>
      </c>
      <c r="AP1811" s="57">
        <v>46302.458333333336</v>
      </c>
      <c r="AQ1811" t="s">
        <v>841</v>
      </c>
      <c r="AR1811" t="s">
        <v>12</v>
      </c>
      <c r="AS1811" t="s">
        <v>556</v>
      </c>
      <c r="AT1811" t="s">
        <v>220</v>
      </c>
      <c r="AV1811" t="s">
        <v>1626</v>
      </c>
      <c r="AW1811" t="s">
        <v>3640</v>
      </c>
      <c r="AX1811" t="s">
        <v>222</v>
      </c>
      <c r="BA1811" s="57">
        <v>46302.458333333336</v>
      </c>
      <c r="BB1811" t="s">
        <v>3442</v>
      </c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str">
        <f>VLOOKUP(H1811,Sheet2!$A$1:$B$270,2,FALSE)</f>
        <v>BANYUWANGI</v>
      </c>
    </row>
    <row r="1812" spans="1:61">
      <c r="A1812">
        <v>1811</v>
      </c>
      <c r="B1812">
        <v>1002627649</v>
      </c>
      <c r="C1812">
        <v>3</v>
      </c>
      <c r="D1812" t="s">
        <v>42</v>
      </c>
      <c r="E1812">
        <v>5</v>
      </c>
      <c r="F1812" t="s">
        <v>102</v>
      </c>
      <c r="G1812" t="s">
        <v>99</v>
      </c>
      <c r="H1812" t="s">
        <v>373</v>
      </c>
      <c r="I1812" t="s">
        <v>212</v>
      </c>
      <c r="J1812" t="s">
        <v>213</v>
      </c>
      <c r="K1812" t="s">
        <v>149</v>
      </c>
      <c r="L1812" t="s">
        <v>214</v>
      </c>
      <c r="M1812" t="s">
        <v>1918</v>
      </c>
      <c r="N1812" t="s">
        <v>215</v>
      </c>
      <c r="O1812" s="57">
        <v>46303.548900462964</v>
      </c>
      <c r="P1812" s="57">
        <v>46308.517152777778</v>
      </c>
      <c r="Q1812">
        <v>69406463</v>
      </c>
      <c r="S1812">
        <v>152524211226</v>
      </c>
      <c r="T1812" t="s">
        <v>4756</v>
      </c>
      <c r="U1812" t="s">
        <v>4757</v>
      </c>
      <c r="V1812" t="s">
        <v>4758</v>
      </c>
      <c r="Z1812">
        <v>114.1751471</v>
      </c>
      <c r="AA1812">
        <v>-8.4276760999999993</v>
      </c>
      <c r="AB1812" t="s">
        <v>4759</v>
      </c>
      <c r="AC1812" t="s">
        <v>235</v>
      </c>
      <c r="AL1812" t="s">
        <v>217</v>
      </c>
      <c r="AM1812" t="s">
        <v>4548</v>
      </c>
      <c r="AN1812" t="s">
        <v>6</v>
      </c>
      <c r="AO1812" s="57">
        <v>46244.569814814815</v>
      </c>
      <c r="AP1812" s="57">
        <v>46304.458333333336</v>
      </c>
      <c r="AR1812" t="s">
        <v>12</v>
      </c>
      <c r="AS1812" t="s">
        <v>556</v>
      </c>
      <c r="AT1812" t="s">
        <v>230</v>
      </c>
      <c r="AV1812" t="s">
        <v>1626</v>
      </c>
      <c r="AW1812" t="s">
        <v>879</v>
      </c>
      <c r="AX1812" t="s">
        <v>222</v>
      </c>
      <c r="BA1812" s="57">
        <v>46304.458333333336</v>
      </c>
      <c r="BB1812" t="s">
        <v>4548</v>
      </c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str">
        <f>VLOOKUP(H1812,Sheet2!$A$1:$B$270,2,FALSE)</f>
        <v>BANYUWANGI</v>
      </c>
    </row>
    <row r="1813" spans="1:61">
      <c r="A1813">
        <v>1812</v>
      </c>
      <c r="B1813">
        <v>1002627653</v>
      </c>
      <c r="C1813">
        <v>3</v>
      </c>
      <c r="D1813" t="s">
        <v>42</v>
      </c>
      <c r="E1813">
        <v>5</v>
      </c>
      <c r="F1813" t="s">
        <v>102</v>
      </c>
      <c r="G1813" t="s">
        <v>99</v>
      </c>
      <c r="H1813" t="s">
        <v>373</v>
      </c>
      <c r="I1813" t="s">
        <v>212</v>
      </c>
      <c r="J1813" t="s">
        <v>213</v>
      </c>
      <c r="K1813" t="s">
        <v>149</v>
      </c>
      <c r="L1813" t="s">
        <v>214</v>
      </c>
      <c r="M1813" t="s">
        <v>1918</v>
      </c>
      <c r="N1813" t="s">
        <v>215</v>
      </c>
      <c r="O1813" s="57">
        <v>46303.549722222226</v>
      </c>
      <c r="P1813" s="57">
        <v>46308.517268518517</v>
      </c>
      <c r="Q1813">
        <v>69406463</v>
      </c>
      <c r="S1813">
        <v>152524211226</v>
      </c>
      <c r="T1813" t="s">
        <v>4756</v>
      </c>
      <c r="U1813" t="s">
        <v>4757</v>
      </c>
      <c r="V1813" t="s">
        <v>4758</v>
      </c>
      <c r="Z1813">
        <v>114.1751471</v>
      </c>
      <c r="AA1813">
        <v>-8.4276760999999993</v>
      </c>
      <c r="AB1813" t="s">
        <v>4759</v>
      </c>
      <c r="AC1813" t="s">
        <v>235</v>
      </c>
      <c r="AL1813" t="s">
        <v>217</v>
      </c>
      <c r="AM1813" t="s">
        <v>4548</v>
      </c>
      <c r="AN1813" t="s">
        <v>6</v>
      </c>
      <c r="AO1813" s="57">
        <v>46244.569814814815</v>
      </c>
      <c r="AP1813" s="57">
        <v>46304.458333333336</v>
      </c>
      <c r="AR1813" t="s">
        <v>12</v>
      </c>
      <c r="AS1813" t="s">
        <v>556</v>
      </c>
      <c r="AT1813" t="s">
        <v>230</v>
      </c>
      <c r="AV1813" t="s">
        <v>1626</v>
      </c>
      <c r="AW1813" t="s">
        <v>879</v>
      </c>
      <c r="AX1813" t="s">
        <v>222</v>
      </c>
      <c r="BA1813" s="57">
        <v>46304.458333333336</v>
      </c>
      <c r="BB1813" t="s">
        <v>4548</v>
      </c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str">
        <f>VLOOKUP(H1813,Sheet2!$A$1:$B$270,2,FALSE)</f>
        <v>BANYUWANGI</v>
      </c>
    </row>
    <row r="1814" spans="1:61">
      <c r="A1814">
        <v>1813</v>
      </c>
      <c r="B1814">
        <v>1002630702</v>
      </c>
      <c r="C1814">
        <v>3</v>
      </c>
      <c r="D1814" t="s">
        <v>42</v>
      </c>
      <c r="E1814">
        <v>5</v>
      </c>
      <c r="F1814" t="s">
        <v>102</v>
      </c>
      <c r="G1814" t="s">
        <v>99</v>
      </c>
      <c r="H1814" t="s">
        <v>280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46305.428877314815</v>
      </c>
      <c r="P1814" s="57">
        <v>46305.859756944446</v>
      </c>
      <c r="Q1814">
        <v>69407787</v>
      </c>
      <c r="S1814">
        <v>152519204366</v>
      </c>
      <c r="T1814" t="s">
        <v>5646</v>
      </c>
      <c r="U1814" t="s">
        <v>5647</v>
      </c>
      <c r="V1814" t="s">
        <v>5648</v>
      </c>
      <c r="Z1814">
        <v>114.162902869284</v>
      </c>
      <c r="AA1814">
        <v>-8.3681866379614593</v>
      </c>
      <c r="AB1814" t="s">
        <v>5649</v>
      </c>
      <c r="AC1814" t="s">
        <v>216</v>
      </c>
      <c r="AL1814" t="s">
        <v>217</v>
      </c>
      <c r="AM1814" t="s">
        <v>5650</v>
      </c>
      <c r="AN1814" t="s">
        <v>6</v>
      </c>
      <c r="AO1814" s="57">
        <v>46305.434131944443</v>
      </c>
      <c r="AP1814" s="57">
        <v>46306.333333333336</v>
      </c>
      <c r="AR1814" t="s">
        <v>218</v>
      </c>
      <c r="AS1814" t="s">
        <v>556</v>
      </c>
      <c r="AT1814" t="s">
        <v>230</v>
      </c>
      <c r="AU1814">
        <v>20261010</v>
      </c>
      <c r="AV1814" t="s">
        <v>221</v>
      </c>
      <c r="AW1814" t="s">
        <v>877</v>
      </c>
      <c r="AX1814" t="s">
        <v>222</v>
      </c>
      <c r="BA1814" s="57">
        <v>46306.333333333336</v>
      </c>
      <c r="BB1814" t="s">
        <v>5650</v>
      </c>
      <c r="BC1814">
        <v>2026</v>
      </c>
      <c r="BD1814">
        <v>10</v>
      </c>
      <c r="BE1814">
        <v>10</v>
      </c>
      <c r="BF1814" s="6">
        <f t="shared" si="84"/>
        <v>46305</v>
      </c>
      <c r="BG1814">
        <f t="shared" si="85"/>
        <v>-1.3333333333357587</v>
      </c>
      <c r="BH1814" t="str">
        <f t="shared" si="86"/>
        <v>COMPLY</v>
      </c>
      <c r="BI1814" t="str">
        <f>VLOOKUP(H1814,Sheet2!$A$1:$B$270,2,FALSE)</f>
        <v>BANYUWANGI</v>
      </c>
    </row>
    <row r="1815" spans="1:61">
      <c r="A1815">
        <v>1814</v>
      </c>
      <c r="B1815">
        <v>1002643284</v>
      </c>
      <c r="C1815">
        <v>3</v>
      </c>
      <c r="D1815" t="s">
        <v>42</v>
      </c>
      <c r="E1815">
        <v>5</v>
      </c>
      <c r="F1815" t="s">
        <v>102</v>
      </c>
      <c r="G1815" t="s">
        <v>99</v>
      </c>
      <c r="H1815" t="s">
        <v>280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46314.576157407406</v>
      </c>
      <c r="P1815" s="57">
        <v>46315.678287037037</v>
      </c>
      <c r="Q1815">
        <v>69412956</v>
      </c>
      <c r="S1815">
        <v>152519203297</v>
      </c>
      <c r="T1815" t="s">
        <v>9988</v>
      </c>
      <c r="U1815" t="s">
        <v>9989</v>
      </c>
      <c r="V1815" t="s">
        <v>9990</v>
      </c>
      <c r="Z1815">
        <v>114.20576557517001</v>
      </c>
      <c r="AA1815">
        <v>-8.3712376627662</v>
      </c>
      <c r="AB1815" t="s">
        <v>9991</v>
      </c>
      <c r="AC1815" t="s">
        <v>216</v>
      </c>
      <c r="AL1815" t="s">
        <v>217</v>
      </c>
      <c r="AM1815" t="s">
        <v>9458</v>
      </c>
      <c r="AN1815" t="s">
        <v>6</v>
      </c>
      <c r="AO1815" t="s">
        <v>9473</v>
      </c>
      <c r="AP1815" s="57">
        <v>46315.458333333336</v>
      </c>
      <c r="AR1815" t="s">
        <v>218</v>
      </c>
      <c r="AS1815" t="s">
        <v>556</v>
      </c>
      <c r="AT1815" t="s">
        <v>230</v>
      </c>
      <c r="AU1815">
        <v>20261020</v>
      </c>
      <c r="AV1815" t="s">
        <v>221</v>
      </c>
      <c r="AW1815" t="s">
        <v>876</v>
      </c>
      <c r="AX1815" t="s">
        <v>222</v>
      </c>
      <c r="BA1815" s="57">
        <v>46315.458333333336</v>
      </c>
      <c r="BB1815" t="s">
        <v>9458</v>
      </c>
      <c r="BC1815">
        <v>2026</v>
      </c>
      <c r="BD1815">
        <v>10</v>
      </c>
      <c r="BE1815">
        <v>20</v>
      </c>
      <c r="BF1815" s="6">
        <f t="shared" si="84"/>
        <v>46315</v>
      </c>
      <c r="BG1815">
        <f t="shared" si="85"/>
        <v>-0.45833333333575865</v>
      </c>
      <c r="BH1815" t="str">
        <f t="shared" si="86"/>
        <v>COMPLY</v>
      </c>
      <c r="BI1815" t="str">
        <f>VLOOKUP(H1815,Sheet2!$A$1:$B$270,2,FALSE)</f>
        <v>BANYUWANGI</v>
      </c>
    </row>
    <row r="1816" spans="1:61">
      <c r="A1816">
        <v>1815</v>
      </c>
      <c r="B1816">
        <v>1002624219</v>
      </c>
      <c r="C1816">
        <v>3</v>
      </c>
      <c r="D1816" t="s">
        <v>42</v>
      </c>
      <c r="E1816">
        <v>5</v>
      </c>
      <c r="F1816" t="s">
        <v>102</v>
      </c>
      <c r="G1816" t="s">
        <v>99</v>
      </c>
      <c r="H1816" t="s">
        <v>463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46301.540682870371</v>
      </c>
      <c r="P1816" s="57">
        <v>46301.790162037039</v>
      </c>
      <c r="Q1816">
        <v>69404978</v>
      </c>
      <c r="S1816">
        <v>152523202056</v>
      </c>
      <c r="T1816" t="s">
        <v>3641</v>
      </c>
      <c r="U1816" t="s">
        <v>3642</v>
      </c>
      <c r="V1816" t="s">
        <v>3643</v>
      </c>
      <c r="Z1816">
        <v>114.112551435828</v>
      </c>
      <c r="AA1816">
        <v>-8.2821713072810308</v>
      </c>
      <c r="AB1816" t="s">
        <v>3644</v>
      </c>
      <c r="AC1816" t="s">
        <v>216</v>
      </c>
      <c r="AL1816" t="s">
        <v>217</v>
      </c>
      <c r="AM1816" t="s">
        <v>3442</v>
      </c>
      <c r="AN1816" t="s">
        <v>6</v>
      </c>
      <c r="AO1816" s="57">
        <v>46183.559259259258</v>
      </c>
      <c r="AP1816" s="57">
        <v>46302.458333333336</v>
      </c>
      <c r="AR1816" t="s">
        <v>218</v>
      </c>
      <c r="AS1816" t="s">
        <v>556</v>
      </c>
      <c r="AT1816" t="s">
        <v>230</v>
      </c>
      <c r="AU1816">
        <v>20261006</v>
      </c>
      <c r="AV1816" t="s">
        <v>221</v>
      </c>
      <c r="AW1816" t="s">
        <v>875</v>
      </c>
      <c r="AX1816" t="s">
        <v>222</v>
      </c>
      <c r="BA1816" s="57">
        <v>46302.458333333336</v>
      </c>
      <c r="BB1816" t="s">
        <v>3442</v>
      </c>
      <c r="BC1816">
        <v>2026</v>
      </c>
      <c r="BD1816">
        <v>10</v>
      </c>
      <c r="BE1816">
        <v>6</v>
      </c>
      <c r="BF1816" s="6">
        <f t="shared" si="84"/>
        <v>46301</v>
      </c>
      <c r="BG1816">
        <f t="shared" si="85"/>
        <v>-1.4583333333357587</v>
      </c>
      <c r="BH1816" t="str">
        <f t="shared" si="86"/>
        <v>COMPLY</v>
      </c>
      <c r="BI1816" t="str">
        <f>VLOOKUP(H1816,Sheet2!$A$1:$B$270,2,FALSE)</f>
        <v>BANYUWANGI</v>
      </c>
    </row>
    <row r="1817" spans="1:61">
      <c r="A1817">
        <v>1816</v>
      </c>
      <c r="B1817">
        <v>1002621356</v>
      </c>
      <c r="C1817">
        <v>3</v>
      </c>
      <c r="D1817" t="s">
        <v>42</v>
      </c>
      <c r="E1817">
        <v>5</v>
      </c>
      <c r="F1817" t="s">
        <v>102</v>
      </c>
      <c r="G1817" t="s">
        <v>99</v>
      </c>
      <c r="H1817" t="s">
        <v>489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46299.518495370372</v>
      </c>
      <c r="P1817" s="57">
        <v>46301.567256944443</v>
      </c>
      <c r="Q1817">
        <v>69403861</v>
      </c>
      <c r="S1817">
        <v>152520202480</v>
      </c>
      <c r="T1817" t="s">
        <v>2370</v>
      </c>
      <c r="U1817" t="s">
        <v>2371</v>
      </c>
      <c r="V1817" t="s">
        <v>2372</v>
      </c>
      <c r="Z1817">
        <v>113.982499502599</v>
      </c>
      <c r="AA1817">
        <v>-8.29811331704847</v>
      </c>
      <c r="AB1817" t="s">
        <v>2373</v>
      </c>
      <c r="AC1817" t="s">
        <v>216</v>
      </c>
      <c r="AL1817" t="s">
        <v>217</v>
      </c>
      <c r="AM1817" t="s">
        <v>2374</v>
      </c>
      <c r="AN1817" t="s">
        <v>6</v>
      </c>
      <c r="AO1817" s="57">
        <v>46122.528171296297</v>
      </c>
      <c r="AP1817" s="57">
        <v>46300.458333333336</v>
      </c>
      <c r="AR1817" t="s">
        <v>218</v>
      </c>
      <c r="AS1817" t="s">
        <v>556</v>
      </c>
      <c r="AT1817" t="s">
        <v>230</v>
      </c>
      <c r="AU1817">
        <v>20261006</v>
      </c>
      <c r="AV1817" t="s">
        <v>221</v>
      </c>
      <c r="AW1817" t="s">
        <v>875</v>
      </c>
      <c r="AX1817" t="s">
        <v>222</v>
      </c>
      <c r="BA1817" s="57">
        <v>46300.458333333336</v>
      </c>
      <c r="BB1817" t="s">
        <v>2374</v>
      </c>
      <c r="BC1817">
        <v>2026</v>
      </c>
      <c r="BD1817">
        <v>10</v>
      </c>
      <c r="BE1817">
        <v>6</v>
      </c>
      <c r="BF1817" s="6">
        <f t="shared" si="84"/>
        <v>46301</v>
      </c>
      <c r="BG1817">
        <f t="shared" si="85"/>
        <v>0.54166666666424135</v>
      </c>
      <c r="BH1817" t="str">
        <f t="shared" si="86"/>
        <v>COMPLY</v>
      </c>
      <c r="BI1817" t="str">
        <f>VLOOKUP(H1817,Sheet2!$A$1:$B$270,2,FALSE)</f>
        <v>BANYUWANGI</v>
      </c>
    </row>
    <row r="1818" spans="1:61">
      <c r="A1818">
        <v>1817</v>
      </c>
      <c r="B1818">
        <v>1002632780</v>
      </c>
      <c r="C1818">
        <v>3</v>
      </c>
      <c r="D1818" t="s">
        <v>42</v>
      </c>
      <c r="E1818">
        <v>5</v>
      </c>
      <c r="F1818" t="s">
        <v>102</v>
      </c>
      <c r="G1818" t="s">
        <v>99</v>
      </c>
      <c r="H1818" t="s">
        <v>489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46307.519895833335</v>
      </c>
      <c r="P1818" s="57">
        <v>46308.554618055554</v>
      </c>
      <c r="Q1818">
        <v>69408587</v>
      </c>
      <c r="S1818">
        <v>152520202611</v>
      </c>
      <c r="T1818" t="s">
        <v>6484</v>
      </c>
      <c r="U1818" t="s">
        <v>6485</v>
      </c>
      <c r="V1818" t="s">
        <v>6486</v>
      </c>
      <c r="Z1818">
        <v>113.9877656</v>
      </c>
      <c r="AA1818">
        <v>-8.2892375000000005</v>
      </c>
      <c r="AB1818" t="s">
        <v>6487</v>
      </c>
      <c r="AC1818" t="s">
        <v>216</v>
      </c>
      <c r="AL1818" t="s">
        <v>217</v>
      </c>
      <c r="AM1818" t="s">
        <v>5823</v>
      </c>
      <c r="AN1818" t="s">
        <v>6</v>
      </c>
      <c r="AO1818" s="57">
        <v>46366.538518518515</v>
      </c>
      <c r="AP1818" s="57">
        <v>46308.458333333336</v>
      </c>
      <c r="AR1818" t="s">
        <v>218</v>
      </c>
      <c r="AS1818" t="s">
        <v>556</v>
      </c>
      <c r="AT1818" t="s">
        <v>220</v>
      </c>
      <c r="AU1818">
        <v>20261013</v>
      </c>
      <c r="AV1818" t="s">
        <v>221</v>
      </c>
      <c r="AW1818" t="s">
        <v>2550</v>
      </c>
      <c r="AX1818" t="s">
        <v>222</v>
      </c>
      <c r="BA1818" s="57">
        <v>46308.458333333336</v>
      </c>
      <c r="BB1818" t="s">
        <v>5823</v>
      </c>
      <c r="BC1818">
        <v>2026</v>
      </c>
      <c r="BD1818">
        <v>10</v>
      </c>
      <c r="BE1818">
        <v>13</v>
      </c>
      <c r="BF1818" s="6">
        <f t="shared" si="84"/>
        <v>46308</v>
      </c>
      <c r="BG1818">
        <f t="shared" si="85"/>
        <v>-0.45833333333575865</v>
      </c>
      <c r="BH1818" t="str">
        <f t="shared" si="86"/>
        <v>COMPLY</v>
      </c>
      <c r="BI1818" t="str">
        <f>VLOOKUP(H1818,Sheet2!$A$1:$B$270,2,FALSE)</f>
        <v>BANYUWANGI</v>
      </c>
    </row>
    <row r="1819" spans="1:61">
      <c r="A1819">
        <v>1818</v>
      </c>
      <c r="B1819">
        <v>1002635967</v>
      </c>
      <c r="C1819">
        <v>3</v>
      </c>
      <c r="D1819" t="s">
        <v>42</v>
      </c>
      <c r="E1819">
        <v>5</v>
      </c>
      <c r="F1819" t="s">
        <v>102</v>
      </c>
      <c r="G1819" t="s">
        <v>99</v>
      </c>
      <c r="H1819" t="s">
        <v>489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46309.339363425926</v>
      </c>
      <c r="P1819" s="57">
        <v>46309.82980324074</v>
      </c>
      <c r="Q1819">
        <v>69409786</v>
      </c>
      <c r="S1819">
        <v>152520202613</v>
      </c>
      <c r="T1819" t="s">
        <v>7293</v>
      </c>
      <c r="U1819" t="s">
        <v>7294</v>
      </c>
      <c r="V1819" t="s">
        <v>7295</v>
      </c>
      <c r="Z1819">
        <v>113.95618133246801</v>
      </c>
      <c r="AA1819">
        <v>-8.27663420163144</v>
      </c>
      <c r="AB1819" t="s">
        <v>7296</v>
      </c>
      <c r="AC1819" t="s">
        <v>216</v>
      </c>
      <c r="AL1819" t="s">
        <v>217</v>
      </c>
      <c r="AM1819" t="s">
        <v>7297</v>
      </c>
      <c r="AN1819" t="s">
        <v>6</v>
      </c>
      <c r="AO1819" t="s">
        <v>6825</v>
      </c>
      <c r="AP1819" s="57">
        <v>46310.333333333336</v>
      </c>
      <c r="AR1819" t="s">
        <v>218</v>
      </c>
      <c r="AS1819" t="s">
        <v>556</v>
      </c>
      <c r="AT1819" t="s">
        <v>220</v>
      </c>
      <c r="AU1819">
        <v>20261014</v>
      </c>
      <c r="AV1819" t="s">
        <v>221</v>
      </c>
      <c r="AW1819" t="s">
        <v>5042</v>
      </c>
      <c r="AX1819" t="s">
        <v>222</v>
      </c>
      <c r="BA1819" s="57">
        <v>46310.333333333336</v>
      </c>
      <c r="BB1819" t="s">
        <v>7297</v>
      </c>
      <c r="BC1819">
        <v>2026</v>
      </c>
      <c r="BD1819">
        <v>10</v>
      </c>
      <c r="BE1819">
        <v>14</v>
      </c>
      <c r="BF1819" s="6">
        <f t="shared" si="84"/>
        <v>46309</v>
      </c>
      <c r="BG1819">
        <f t="shared" si="85"/>
        <v>-1.3333333333357587</v>
      </c>
      <c r="BH1819" t="str">
        <f t="shared" si="86"/>
        <v>COMPLY</v>
      </c>
      <c r="BI1819" t="str">
        <f>VLOOKUP(H1819,Sheet2!$A$1:$B$270,2,FALSE)</f>
        <v>BANYUWANGI</v>
      </c>
    </row>
    <row r="1820" spans="1:61">
      <c r="A1820">
        <v>1819</v>
      </c>
      <c r="B1820">
        <v>1002636784</v>
      </c>
      <c r="C1820">
        <v>3</v>
      </c>
      <c r="D1820" t="s">
        <v>42</v>
      </c>
      <c r="E1820">
        <v>5</v>
      </c>
      <c r="F1820" t="s">
        <v>102</v>
      </c>
      <c r="G1820" t="s">
        <v>99</v>
      </c>
      <c r="H1820" t="s">
        <v>404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46309.559502314813</v>
      </c>
      <c r="P1820" s="57">
        <v>46309.746203703704</v>
      </c>
      <c r="Q1820">
        <v>69410148</v>
      </c>
      <c r="S1820">
        <v>152522206075</v>
      </c>
      <c r="T1820" t="s">
        <v>7298</v>
      </c>
      <c r="U1820" t="s">
        <v>7299</v>
      </c>
      <c r="V1820" t="s">
        <v>7300</v>
      </c>
      <c r="Z1820">
        <v>114.3194855</v>
      </c>
      <c r="AA1820">
        <v>-8.42312879999999</v>
      </c>
      <c r="AB1820" t="s">
        <v>7301</v>
      </c>
      <c r="AC1820" t="s">
        <v>235</v>
      </c>
      <c r="AL1820" t="s">
        <v>217</v>
      </c>
      <c r="AM1820" t="s">
        <v>7302</v>
      </c>
      <c r="AN1820" t="s">
        <v>6</v>
      </c>
      <c r="AO1820" t="s">
        <v>6861</v>
      </c>
      <c r="AP1820" s="57">
        <v>46310.458333333336</v>
      </c>
      <c r="AR1820" t="s">
        <v>218</v>
      </c>
      <c r="AS1820" t="s">
        <v>99</v>
      </c>
      <c r="AT1820" t="s">
        <v>230</v>
      </c>
      <c r="AU1820">
        <v>20261014</v>
      </c>
      <c r="AV1820" t="s">
        <v>221</v>
      </c>
      <c r="AW1820" t="s">
        <v>3698</v>
      </c>
      <c r="AX1820" t="s">
        <v>222</v>
      </c>
      <c r="BA1820" s="57">
        <v>46310.458333333336</v>
      </c>
      <c r="BB1820" t="s">
        <v>7302</v>
      </c>
      <c r="BC1820">
        <v>2026</v>
      </c>
      <c r="BD1820">
        <v>10</v>
      </c>
      <c r="BE1820">
        <v>14</v>
      </c>
      <c r="BF1820" s="6">
        <f t="shared" si="84"/>
        <v>46309</v>
      </c>
      <c r="BG1820">
        <f t="shared" si="85"/>
        <v>-1.4583333333357587</v>
      </c>
      <c r="BH1820" t="str">
        <f t="shared" si="86"/>
        <v>COMPLY</v>
      </c>
      <c r="BI1820" t="str">
        <f>VLOOKUP(H1820,Sheet2!$A$1:$B$270,2,FALSE)</f>
        <v>BANYUWANGI</v>
      </c>
    </row>
    <row r="1821" spans="1:61">
      <c r="A1821">
        <v>1820</v>
      </c>
      <c r="B1821">
        <v>1002638444</v>
      </c>
      <c r="C1821">
        <v>3</v>
      </c>
      <c r="D1821" t="s">
        <v>42</v>
      </c>
      <c r="E1821">
        <v>5</v>
      </c>
      <c r="F1821" t="s">
        <v>102</v>
      </c>
      <c r="G1821" t="s">
        <v>99</v>
      </c>
      <c r="H1821" t="s">
        <v>404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46310.556018518517</v>
      </c>
      <c r="P1821" s="57">
        <v>46310.711747685185</v>
      </c>
      <c r="Q1821">
        <v>69410808</v>
      </c>
      <c r="S1821">
        <v>152522206242</v>
      </c>
      <c r="T1821" t="s">
        <v>7298</v>
      </c>
      <c r="U1821" t="s">
        <v>7299</v>
      </c>
      <c r="V1821" t="s">
        <v>7886</v>
      </c>
      <c r="Z1821">
        <v>114.3194855</v>
      </c>
      <c r="AA1821">
        <v>-8.42312879999999</v>
      </c>
      <c r="AB1821" t="s">
        <v>7887</v>
      </c>
      <c r="AC1821" t="s">
        <v>235</v>
      </c>
      <c r="AL1821" t="s">
        <v>217</v>
      </c>
      <c r="AM1821" t="s">
        <v>7493</v>
      </c>
      <c r="AN1821" t="s">
        <v>6</v>
      </c>
      <c r="AO1821" t="s">
        <v>7415</v>
      </c>
      <c r="AP1821" s="57">
        <v>46311.458333333336</v>
      </c>
      <c r="AR1821" t="s">
        <v>218</v>
      </c>
      <c r="AS1821" t="s">
        <v>99</v>
      </c>
      <c r="AT1821" t="s">
        <v>230</v>
      </c>
      <c r="AU1821">
        <v>20261015</v>
      </c>
      <c r="AV1821" t="s">
        <v>221</v>
      </c>
      <c r="AW1821" t="s">
        <v>3698</v>
      </c>
      <c r="AX1821" t="s">
        <v>222</v>
      </c>
      <c r="BA1821" s="57">
        <v>46311.458333333336</v>
      </c>
      <c r="BB1821" t="s">
        <v>7493</v>
      </c>
      <c r="BC1821">
        <v>2026</v>
      </c>
      <c r="BD1821">
        <v>10</v>
      </c>
      <c r="BE1821">
        <v>15</v>
      </c>
      <c r="BF1821" s="6">
        <f t="shared" si="84"/>
        <v>46310</v>
      </c>
      <c r="BG1821">
        <f t="shared" si="85"/>
        <v>-1.4583333333357587</v>
      </c>
      <c r="BH1821" t="str">
        <f t="shared" si="86"/>
        <v>COMPLY</v>
      </c>
      <c r="BI1821" t="str">
        <f>VLOOKUP(H1821,Sheet2!$A$1:$B$270,2,FALSE)</f>
        <v>BANYUWANGI</v>
      </c>
    </row>
    <row r="1822" spans="1:61">
      <c r="A1822">
        <v>1821</v>
      </c>
      <c r="B1822">
        <v>1002640063</v>
      </c>
      <c r="C1822">
        <v>3</v>
      </c>
      <c r="D1822" t="s">
        <v>42</v>
      </c>
      <c r="E1822">
        <v>5</v>
      </c>
      <c r="F1822" t="s">
        <v>102</v>
      </c>
      <c r="G1822" t="s">
        <v>99</v>
      </c>
      <c r="H1822" t="s">
        <v>404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46311.543530092589</v>
      </c>
      <c r="P1822" s="57">
        <v>46312.512418981481</v>
      </c>
      <c r="Q1822">
        <v>69411440</v>
      </c>
      <c r="S1822">
        <v>152522205164</v>
      </c>
      <c r="T1822" t="s">
        <v>7298</v>
      </c>
      <c r="U1822" t="s">
        <v>7299</v>
      </c>
      <c r="V1822" t="s">
        <v>9196</v>
      </c>
      <c r="Z1822">
        <v>114.3194855</v>
      </c>
      <c r="AA1822">
        <v>-8.42312879999999</v>
      </c>
      <c r="AB1822" t="s">
        <v>9197</v>
      </c>
      <c r="AC1822" t="s">
        <v>235</v>
      </c>
      <c r="AL1822" t="s">
        <v>217</v>
      </c>
      <c r="AM1822" t="s">
        <v>9198</v>
      </c>
      <c r="AN1822" t="s">
        <v>6</v>
      </c>
      <c r="AO1822" t="s">
        <v>7998</v>
      </c>
      <c r="AP1822" s="57">
        <v>46312.458333333336</v>
      </c>
      <c r="AR1822" t="s">
        <v>218</v>
      </c>
      <c r="AS1822" t="s">
        <v>99</v>
      </c>
      <c r="AT1822" t="s">
        <v>230</v>
      </c>
      <c r="AU1822">
        <v>20261017</v>
      </c>
      <c r="AV1822" t="s">
        <v>221</v>
      </c>
      <c r="AW1822" t="s">
        <v>3698</v>
      </c>
      <c r="AX1822" t="s">
        <v>222</v>
      </c>
      <c r="BA1822" s="57">
        <v>46312.458333333336</v>
      </c>
      <c r="BB1822" t="s">
        <v>9198</v>
      </c>
      <c r="BC1822">
        <v>2026</v>
      </c>
      <c r="BD1822">
        <v>10</v>
      </c>
      <c r="BE1822">
        <v>17</v>
      </c>
      <c r="BF1822" s="6">
        <f t="shared" si="84"/>
        <v>46312</v>
      </c>
      <c r="BG1822">
        <f t="shared" si="85"/>
        <v>-0.45833333333575865</v>
      </c>
      <c r="BH1822" t="str">
        <f t="shared" si="86"/>
        <v>COMPLY</v>
      </c>
      <c r="BI1822" t="str">
        <f>VLOOKUP(H1822,Sheet2!$A$1:$B$270,2,FALSE)</f>
        <v>BANYUWANGI</v>
      </c>
    </row>
    <row r="1823" spans="1:61">
      <c r="A1823">
        <v>1822</v>
      </c>
      <c r="B1823">
        <v>1002643072</v>
      </c>
      <c r="C1823">
        <v>3</v>
      </c>
      <c r="D1823" t="s">
        <v>42</v>
      </c>
      <c r="E1823">
        <v>5</v>
      </c>
      <c r="F1823" t="s">
        <v>102</v>
      </c>
      <c r="G1823" t="s">
        <v>99</v>
      </c>
      <c r="H1823" t="s">
        <v>404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46314.54283564815</v>
      </c>
      <c r="P1823" s="57">
        <v>46315.542245370372</v>
      </c>
      <c r="Q1823">
        <v>69412904</v>
      </c>
      <c r="S1823">
        <v>152522205340</v>
      </c>
      <c r="T1823" t="s">
        <v>7298</v>
      </c>
      <c r="U1823" t="s">
        <v>7299</v>
      </c>
      <c r="V1823" t="s">
        <v>9992</v>
      </c>
      <c r="Z1823">
        <v>114.3194855</v>
      </c>
      <c r="AA1823">
        <v>-8.42312879999999</v>
      </c>
      <c r="AB1823" t="s">
        <v>9993</v>
      </c>
      <c r="AC1823" t="s">
        <v>235</v>
      </c>
      <c r="AL1823" t="s">
        <v>217</v>
      </c>
      <c r="AM1823" t="s">
        <v>9994</v>
      </c>
      <c r="AN1823" t="s">
        <v>6</v>
      </c>
      <c r="AO1823" t="s">
        <v>9421</v>
      </c>
      <c r="AP1823" s="57">
        <v>46315.458333333336</v>
      </c>
      <c r="AR1823" t="s">
        <v>218</v>
      </c>
      <c r="AS1823" t="s">
        <v>99</v>
      </c>
      <c r="AT1823" t="s">
        <v>230</v>
      </c>
      <c r="AU1823">
        <v>20261020</v>
      </c>
      <c r="AV1823" t="s">
        <v>221</v>
      </c>
      <c r="AW1823" t="s">
        <v>3698</v>
      </c>
      <c r="AX1823" t="s">
        <v>222</v>
      </c>
      <c r="BA1823" s="57">
        <v>46315.458333333336</v>
      </c>
      <c r="BB1823" t="s">
        <v>9994</v>
      </c>
      <c r="BC1823">
        <v>2026</v>
      </c>
      <c r="BD1823">
        <v>10</v>
      </c>
      <c r="BE1823">
        <v>20</v>
      </c>
      <c r="BF1823" s="6">
        <f t="shared" si="84"/>
        <v>46315</v>
      </c>
      <c r="BG1823">
        <f t="shared" si="85"/>
        <v>-0.45833333333575865</v>
      </c>
      <c r="BH1823" t="str">
        <f t="shared" si="86"/>
        <v>COMPLY</v>
      </c>
      <c r="BI1823" t="str">
        <f>VLOOKUP(H1823,Sheet2!$A$1:$B$270,2,FALSE)</f>
        <v>BANYUWANGI</v>
      </c>
    </row>
    <row r="1824" spans="1:61">
      <c r="A1824">
        <v>1823</v>
      </c>
      <c r="B1824">
        <v>1002618758</v>
      </c>
      <c r="C1824">
        <v>3</v>
      </c>
      <c r="D1824" t="s">
        <v>42</v>
      </c>
      <c r="E1824">
        <v>5</v>
      </c>
      <c r="F1824" t="s">
        <v>102</v>
      </c>
      <c r="G1824" t="s">
        <v>99</v>
      </c>
      <c r="H1824" t="s">
        <v>488</v>
      </c>
      <c r="I1824" t="s">
        <v>212</v>
      </c>
      <c r="J1824" t="s">
        <v>213</v>
      </c>
      <c r="K1824" t="s">
        <v>149</v>
      </c>
      <c r="L1824" t="s">
        <v>214</v>
      </c>
      <c r="M1824" t="s">
        <v>76</v>
      </c>
      <c r="N1824" t="s">
        <v>215</v>
      </c>
      <c r="O1824" s="57">
        <v>46296.742754629631</v>
      </c>
      <c r="P1824" s="57">
        <v>46297.480393518519</v>
      </c>
      <c r="Q1824">
        <v>69402657</v>
      </c>
      <c r="S1824">
        <v>152521203623</v>
      </c>
      <c r="T1824" t="s">
        <v>1341</v>
      </c>
      <c r="U1824" t="s">
        <v>1342</v>
      </c>
      <c r="V1824" t="s">
        <v>1343</v>
      </c>
      <c r="Z1824">
        <v>114.048638418316</v>
      </c>
      <c r="AA1824">
        <v>-8.5835215538648306</v>
      </c>
      <c r="AB1824" t="s">
        <v>1344</v>
      </c>
      <c r="AC1824" t="s">
        <v>216</v>
      </c>
      <c r="AL1824" t="s">
        <v>217</v>
      </c>
      <c r="AM1824" t="s">
        <v>1345</v>
      </c>
      <c r="AN1824" t="s">
        <v>6</v>
      </c>
      <c r="AO1824" s="57">
        <v>46032.746898148151</v>
      </c>
      <c r="AP1824" s="57">
        <v>46297.625</v>
      </c>
      <c r="AR1824" t="s">
        <v>218</v>
      </c>
      <c r="AS1824" t="s">
        <v>556</v>
      </c>
      <c r="AT1824" t="s">
        <v>230</v>
      </c>
      <c r="AU1824">
        <v>20261002</v>
      </c>
      <c r="AV1824" t="s">
        <v>221</v>
      </c>
      <c r="AW1824" t="s">
        <v>875</v>
      </c>
      <c r="AX1824" t="s">
        <v>222</v>
      </c>
      <c r="BA1824" s="57">
        <v>46297.625</v>
      </c>
      <c r="BB1824" t="s">
        <v>1345</v>
      </c>
      <c r="BC1824">
        <v>2026</v>
      </c>
      <c r="BD1824">
        <v>10</v>
      </c>
      <c r="BE1824">
        <v>2</v>
      </c>
      <c r="BF1824" s="6">
        <f t="shared" si="84"/>
        <v>46297</v>
      </c>
      <c r="BG1824">
        <f t="shared" si="85"/>
        <v>-0.625</v>
      </c>
      <c r="BH1824" t="str">
        <f t="shared" si="86"/>
        <v>COMPLY</v>
      </c>
      <c r="BI1824" t="str">
        <f>VLOOKUP(H1824,Sheet2!$A$1:$B$270,2,FALSE)</f>
        <v>BANYUWANGI</v>
      </c>
    </row>
    <row r="1825" spans="1:61">
      <c r="A1825">
        <v>1824</v>
      </c>
      <c r="B1825">
        <v>1002632380</v>
      </c>
      <c r="C1825">
        <v>3</v>
      </c>
      <c r="D1825" t="s">
        <v>42</v>
      </c>
      <c r="E1825">
        <v>5</v>
      </c>
      <c r="F1825" t="s">
        <v>102</v>
      </c>
      <c r="G1825" t="s">
        <v>99</v>
      </c>
      <c r="H1825" t="s">
        <v>339</v>
      </c>
      <c r="I1825" t="s">
        <v>212</v>
      </c>
      <c r="J1825" t="s">
        <v>213</v>
      </c>
      <c r="K1825" t="s">
        <v>149</v>
      </c>
      <c r="M1825" t="s">
        <v>76</v>
      </c>
      <c r="N1825" t="s">
        <v>215</v>
      </c>
      <c r="O1825" s="57">
        <v>46307.438981481479</v>
      </c>
      <c r="P1825" s="57">
        <v>46308.801782407405</v>
      </c>
      <c r="Q1825">
        <v>69408444</v>
      </c>
      <c r="S1825">
        <v>152516207627</v>
      </c>
      <c r="T1825" t="s">
        <v>3660</v>
      </c>
      <c r="U1825" t="s">
        <v>6488</v>
      </c>
      <c r="V1825" t="s">
        <v>6489</v>
      </c>
      <c r="Z1825">
        <v>114.287961493243</v>
      </c>
      <c r="AA1825">
        <v>-8.3388580549257707</v>
      </c>
      <c r="AB1825" t="s">
        <v>3662</v>
      </c>
      <c r="AC1825" t="s">
        <v>225</v>
      </c>
      <c r="AL1825" t="s">
        <v>217</v>
      </c>
      <c r="AM1825" t="s">
        <v>6490</v>
      </c>
      <c r="AN1825" t="s">
        <v>6</v>
      </c>
      <c r="AO1825" s="57">
        <v>46366.455150462964</v>
      </c>
      <c r="AP1825" s="57">
        <v>46308.333333333336</v>
      </c>
      <c r="AR1825" t="s">
        <v>218</v>
      </c>
      <c r="AS1825" t="s">
        <v>99</v>
      </c>
      <c r="AT1825" t="s">
        <v>230</v>
      </c>
      <c r="AU1825">
        <v>20261013</v>
      </c>
      <c r="AV1825" t="s">
        <v>221</v>
      </c>
      <c r="AW1825" t="s">
        <v>6491</v>
      </c>
      <c r="AX1825" t="s">
        <v>222</v>
      </c>
      <c r="BA1825" s="57">
        <v>46308.333333333336</v>
      </c>
      <c r="BB1825" t="s">
        <v>6490</v>
      </c>
      <c r="BC1825">
        <v>2026</v>
      </c>
      <c r="BD1825">
        <v>10</v>
      </c>
      <c r="BE1825">
        <v>13</v>
      </c>
      <c r="BF1825" s="6">
        <f t="shared" si="84"/>
        <v>46308</v>
      </c>
      <c r="BG1825">
        <f t="shared" si="85"/>
        <v>-0.33333333333575865</v>
      </c>
      <c r="BH1825" t="str">
        <f t="shared" si="86"/>
        <v>COMPLY</v>
      </c>
      <c r="BI1825" t="str">
        <f>VLOOKUP(H1825,Sheet2!$A$1:$B$270,2,FALSE)</f>
        <v>BANYUWANGI</v>
      </c>
    </row>
    <row r="1826" spans="1:61">
      <c r="A1826">
        <v>1825</v>
      </c>
      <c r="B1826">
        <v>1002646340</v>
      </c>
      <c r="C1826">
        <v>3</v>
      </c>
      <c r="D1826" t="s">
        <v>42</v>
      </c>
      <c r="E1826">
        <v>5</v>
      </c>
      <c r="F1826" t="s">
        <v>102</v>
      </c>
      <c r="G1826" t="s">
        <v>99</v>
      </c>
      <c r="H1826" t="s">
        <v>339</v>
      </c>
      <c r="I1826" t="s">
        <v>212</v>
      </c>
      <c r="J1826" t="s">
        <v>213</v>
      </c>
      <c r="K1826" t="s">
        <v>149</v>
      </c>
      <c r="L1826" t="s">
        <v>214</v>
      </c>
      <c r="M1826" t="s">
        <v>238</v>
      </c>
      <c r="N1826" t="s">
        <v>215</v>
      </c>
      <c r="O1826" s="57">
        <v>46315.764467592591</v>
      </c>
      <c r="P1826" s="57">
        <v>46315.765347222223</v>
      </c>
      <c r="Q1826">
        <v>69414095</v>
      </c>
      <c r="S1826">
        <v>152516207779</v>
      </c>
      <c r="T1826" t="s">
        <v>10666</v>
      </c>
      <c r="U1826" t="s">
        <v>10667</v>
      </c>
      <c r="V1826" t="s">
        <v>10668</v>
      </c>
      <c r="Z1826">
        <v>114.307390451431</v>
      </c>
      <c r="AA1826">
        <v>-8.3113624991789408</v>
      </c>
      <c r="AB1826" t="s">
        <v>10669</v>
      </c>
      <c r="AC1826" t="s">
        <v>216</v>
      </c>
      <c r="AL1826" t="s">
        <v>217</v>
      </c>
      <c r="AM1826" t="s">
        <v>9968</v>
      </c>
      <c r="AN1826" t="s">
        <v>6</v>
      </c>
      <c r="AO1826" t="s">
        <v>10579</v>
      </c>
      <c r="AP1826" s="57">
        <v>46316.625</v>
      </c>
      <c r="AR1826" t="s">
        <v>239</v>
      </c>
      <c r="AS1826" t="s">
        <v>99</v>
      </c>
      <c r="AT1826" t="s">
        <v>230</v>
      </c>
      <c r="AV1826" t="s">
        <v>238</v>
      </c>
      <c r="AW1826" t="s">
        <v>877</v>
      </c>
      <c r="AX1826" t="s">
        <v>222</v>
      </c>
      <c r="BA1826" s="57">
        <v>46316.625</v>
      </c>
      <c r="BB1826" t="s">
        <v>9968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str">
        <f>VLOOKUP(H1826,Sheet2!$A$1:$B$270,2,FALSE)</f>
        <v>BANYUWANGI</v>
      </c>
    </row>
    <row r="1827" spans="1:61">
      <c r="A1827">
        <v>1826</v>
      </c>
      <c r="B1827">
        <v>1002622458</v>
      </c>
      <c r="C1827">
        <v>3</v>
      </c>
      <c r="D1827" t="s">
        <v>42</v>
      </c>
      <c r="E1827">
        <v>5</v>
      </c>
      <c r="F1827" t="s">
        <v>102</v>
      </c>
      <c r="G1827" t="s">
        <v>99</v>
      </c>
      <c r="H1827" t="s">
        <v>448</v>
      </c>
      <c r="I1827" t="s">
        <v>212</v>
      </c>
      <c r="J1827" t="s">
        <v>213</v>
      </c>
      <c r="K1827" t="s">
        <v>149</v>
      </c>
      <c r="M1827" t="s">
        <v>76</v>
      </c>
      <c r="N1827" t="s">
        <v>215</v>
      </c>
      <c r="O1827" s="57">
        <v>46300.56758101852</v>
      </c>
      <c r="P1827" s="57">
        <v>46302.388761574075</v>
      </c>
      <c r="Q1827">
        <v>69404365</v>
      </c>
      <c r="S1827">
        <v>152518202041</v>
      </c>
      <c r="T1827" t="s">
        <v>3019</v>
      </c>
      <c r="U1827" t="s">
        <v>3020</v>
      </c>
      <c r="V1827" t="s">
        <v>3021</v>
      </c>
      <c r="Z1827">
        <v>114.40366419999999</v>
      </c>
      <c r="AA1827">
        <v>-7.9987057999999998</v>
      </c>
      <c r="AB1827" t="s">
        <v>3022</v>
      </c>
      <c r="AC1827" t="s">
        <v>284</v>
      </c>
      <c r="AL1827" t="s">
        <v>217</v>
      </c>
      <c r="AM1827" t="s">
        <v>3023</v>
      </c>
      <c r="AN1827" t="s">
        <v>6</v>
      </c>
      <c r="AO1827" s="57">
        <v>46152.569618055553</v>
      </c>
      <c r="AP1827" s="57">
        <v>46301.625</v>
      </c>
      <c r="AR1827" t="s">
        <v>218</v>
      </c>
      <c r="AS1827" t="s">
        <v>99</v>
      </c>
      <c r="AT1827" t="s">
        <v>230</v>
      </c>
      <c r="AU1827">
        <v>20261007</v>
      </c>
      <c r="AV1827" t="s">
        <v>221</v>
      </c>
      <c r="AW1827" t="s">
        <v>539</v>
      </c>
      <c r="AX1827" t="s">
        <v>222</v>
      </c>
      <c r="BA1827" s="57">
        <v>46301.625</v>
      </c>
      <c r="BB1827" t="s">
        <v>3023</v>
      </c>
      <c r="BC1827">
        <v>2026</v>
      </c>
      <c r="BD1827">
        <v>10</v>
      </c>
      <c r="BE1827">
        <v>7</v>
      </c>
      <c r="BF1827" s="6">
        <f t="shared" si="84"/>
        <v>46302</v>
      </c>
      <c r="BG1827">
        <f t="shared" si="85"/>
        <v>0.375</v>
      </c>
      <c r="BH1827" t="str">
        <f t="shared" si="86"/>
        <v>COMPLY</v>
      </c>
      <c r="BI1827" t="str">
        <f>VLOOKUP(H1827,Sheet2!$A$1:$B$270,2,FALSE)</f>
        <v>BANYUWANGI</v>
      </c>
    </row>
    <row r="1828" spans="1:61">
      <c r="A1828">
        <v>1827</v>
      </c>
      <c r="B1828">
        <v>1002620410</v>
      </c>
      <c r="C1828">
        <v>3</v>
      </c>
      <c r="D1828" t="s">
        <v>42</v>
      </c>
      <c r="E1828">
        <v>5</v>
      </c>
      <c r="F1828" t="s">
        <v>102</v>
      </c>
      <c r="G1828" t="s">
        <v>100</v>
      </c>
      <c r="H1828" t="s">
        <v>275</v>
      </c>
      <c r="I1828" t="s">
        <v>212</v>
      </c>
      <c r="J1828" t="s">
        <v>213</v>
      </c>
      <c r="K1828" t="s">
        <v>149</v>
      </c>
      <c r="L1828" t="s">
        <v>214</v>
      </c>
      <c r="M1828" t="s">
        <v>76</v>
      </c>
      <c r="N1828" t="s">
        <v>215</v>
      </c>
      <c r="O1828" s="57">
        <v>46297.676099537035</v>
      </c>
      <c r="P1828" s="57">
        <v>46298.581689814811</v>
      </c>
      <c r="Q1828">
        <v>69403306</v>
      </c>
      <c r="S1828">
        <v>152507223987</v>
      </c>
      <c r="T1828" t="s">
        <v>2375</v>
      </c>
      <c r="U1828" t="s">
        <v>2376</v>
      </c>
      <c r="V1828" t="s">
        <v>2377</v>
      </c>
      <c r="Z1828">
        <v>113.9235102</v>
      </c>
      <c r="AA1828">
        <v>-7.8683870000000002</v>
      </c>
      <c r="AB1828" t="s">
        <v>2378</v>
      </c>
      <c r="AC1828" t="s">
        <v>235</v>
      </c>
      <c r="AL1828" t="s">
        <v>217</v>
      </c>
      <c r="AM1828" t="s">
        <v>2379</v>
      </c>
      <c r="AN1828" t="s">
        <v>6</v>
      </c>
      <c r="AO1828" s="57">
        <v>46063.684548611112</v>
      </c>
      <c r="AP1828" s="57">
        <v>46298.625</v>
      </c>
      <c r="AR1828" t="s">
        <v>218</v>
      </c>
      <c r="AS1828" t="s">
        <v>100</v>
      </c>
      <c r="AT1828" t="s">
        <v>230</v>
      </c>
      <c r="AU1828">
        <v>20261003</v>
      </c>
      <c r="AV1828" t="s">
        <v>221</v>
      </c>
      <c r="AW1828" t="s">
        <v>881</v>
      </c>
      <c r="AX1828" t="s">
        <v>222</v>
      </c>
      <c r="BA1828" s="57">
        <v>46298.625</v>
      </c>
      <c r="BB1828" t="s">
        <v>2379</v>
      </c>
      <c r="BC1828">
        <v>2026</v>
      </c>
      <c r="BD1828">
        <v>10</v>
      </c>
      <c r="BE1828">
        <v>3</v>
      </c>
      <c r="BF1828" s="6">
        <f t="shared" si="84"/>
        <v>46298</v>
      </c>
      <c r="BG1828">
        <f t="shared" si="85"/>
        <v>-0.625</v>
      </c>
      <c r="BH1828" t="str">
        <f t="shared" si="86"/>
        <v>COMPLY</v>
      </c>
      <c r="BI1828" t="str">
        <f>VLOOKUP(H1828,Sheet2!$A$1:$B$270,2,FALSE)</f>
        <v>JEMBER</v>
      </c>
    </row>
    <row r="1829" spans="1:61">
      <c r="A1829">
        <v>1828</v>
      </c>
      <c r="B1829">
        <v>1002621925</v>
      </c>
      <c r="C1829">
        <v>3</v>
      </c>
      <c r="D1829" t="s">
        <v>42</v>
      </c>
      <c r="E1829">
        <v>5</v>
      </c>
      <c r="F1829" t="s">
        <v>102</v>
      </c>
      <c r="G1829" t="s">
        <v>100</v>
      </c>
      <c r="H1829" t="s">
        <v>275</v>
      </c>
      <c r="I1829" t="s">
        <v>212</v>
      </c>
      <c r="J1829" t="s">
        <v>213</v>
      </c>
      <c r="K1829" t="s">
        <v>149</v>
      </c>
      <c r="L1829" t="s">
        <v>214</v>
      </c>
      <c r="M1829" t="s">
        <v>76</v>
      </c>
      <c r="N1829" t="s">
        <v>215</v>
      </c>
      <c r="O1829" s="57">
        <v>46300.43236111111</v>
      </c>
      <c r="P1829" s="57">
        <v>46300.87300925926</v>
      </c>
      <c r="Q1829">
        <v>69404138</v>
      </c>
      <c r="S1829">
        <v>152507224000</v>
      </c>
      <c r="T1829" t="s">
        <v>3024</v>
      </c>
      <c r="U1829" t="s">
        <v>3025</v>
      </c>
      <c r="V1829" t="s">
        <v>3026</v>
      </c>
      <c r="Z1829">
        <v>113.810461238548</v>
      </c>
      <c r="AA1829">
        <v>-7.9427268156077897</v>
      </c>
      <c r="AB1829" t="s">
        <v>3027</v>
      </c>
      <c r="AC1829" t="s">
        <v>235</v>
      </c>
      <c r="AL1829" t="s">
        <v>217</v>
      </c>
      <c r="AM1829" t="s">
        <v>3028</v>
      </c>
      <c r="AN1829" t="s">
        <v>6</v>
      </c>
      <c r="AO1829" s="57">
        <v>46152.444537037038</v>
      </c>
      <c r="AP1829" s="57">
        <v>46301.333333333336</v>
      </c>
      <c r="AR1829" t="s">
        <v>218</v>
      </c>
      <c r="AS1829" t="s">
        <v>100</v>
      </c>
      <c r="AT1829" t="s">
        <v>220</v>
      </c>
      <c r="AU1829">
        <v>20261005</v>
      </c>
      <c r="AV1829" t="s">
        <v>221</v>
      </c>
      <c r="AW1829" t="s">
        <v>3029</v>
      </c>
      <c r="AX1829" t="s">
        <v>222</v>
      </c>
      <c r="BA1829" s="57">
        <v>46301.333333333336</v>
      </c>
      <c r="BB1829" t="s">
        <v>3028</v>
      </c>
      <c r="BC1829">
        <v>2026</v>
      </c>
      <c r="BD1829">
        <v>10</v>
      </c>
      <c r="BE1829">
        <v>5</v>
      </c>
      <c r="BF1829" s="6">
        <f t="shared" si="84"/>
        <v>46300</v>
      </c>
      <c r="BG1829">
        <f t="shared" si="85"/>
        <v>-1.3333333333357587</v>
      </c>
      <c r="BH1829" t="str">
        <f t="shared" si="86"/>
        <v>COMPLY</v>
      </c>
      <c r="BI1829" t="str">
        <f>VLOOKUP(H1829,Sheet2!$A$1:$B$270,2,FALSE)</f>
        <v>JEMBER</v>
      </c>
    </row>
    <row r="1830" spans="1:61">
      <c r="A1830">
        <v>1829</v>
      </c>
      <c r="B1830">
        <v>1002625471</v>
      </c>
      <c r="C1830">
        <v>3</v>
      </c>
      <c r="D1830" t="s">
        <v>42</v>
      </c>
      <c r="E1830">
        <v>5</v>
      </c>
      <c r="F1830" t="s">
        <v>102</v>
      </c>
      <c r="G1830" t="s">
        <v>100</v>
      </c>
      <c r="H1830" t="s">
        <v>275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46302.40184027778</v>
      </c>
      <c r="P1830" s="57">
        <v>46302.803668981483</v>
      </c>
      <c r="Q1830">
        <v>69405510</v>
      </c>
      <c r="S1830">
        <v>152507224183</v>
      </c>
      <c r="T1830" t="s">
        <v>4303</v>
      </c>
      <c r="U1830" t="s">
        <v>4304</v>
      </c>
      <c r="V1830" t="s">
        <v>4305</v>
      </c>
      <c r="Z1830">
        <v>113.776504</v>
      </c>
      <c r="AA1830">
        <v>-8.0299160000000001</v>
      </c>
      <c r="AB1830" t="s">
        <v>4306</v>
      </c>
      <c r="AC1830" t="s">
        <v>235</v>
      </c>
      <c r="AL1830" t="s">
        <v>217</v>
      </c>
      <c r="AM1830" t="s">
        <v>2598</v>
      </c>
      <c r="AN1830" t="s">
        <v>6</v>
      </c>
      <c r="AO1830" s="57">
        <v>46213.402939814812</v>
      </c>
      <c r="AP1830" s="57">
        <v>46303.333333333336</v>
      </c>
      <c r="AR1830" t="s">
        <v>218</v>
      </c>
      <c r="AS1830" t="s">
        <v>100</v>
      </c>
      <c r="AT1830" t="s">
        <v>220</v>
      </c>
      <c r="AU1830">
        <v>20261007</v>
      </c>
      <c r="AV1830" t="s">
        <v>221</v>
      </c>
      <c r="AW1830" t="s">
        <v>1670</v>
      </c>
      <c r="AX1830" t="s">
        <v>222</v>
      </c>
      <c r="BA1830" s="57">
        <v>46303.333333333336</v>
      </c>
      <c r="BB1830" t="s">
        <v>2598</v>
      </c>
      <c r="BC1830">
        <v>2026</v>
      </c>
      <c r="BD1830">
        <v>10</v>
      </c>
      <c r="BE1830">
        <v>7</v>
      </c>
      <c r="BF1830" s="6">
        <f t="shared" si="84"/>
        <v>46302</v>
      </c>
      <c r="BG1830">
        <f t="shared" si="85"/>
        <v>-1.3333333333357587</v>
      </c>
      <c r="BH1830" t="str">
        <f t="shared" si="86"/>
        <v>COMPLY</v>
      </c>
      <c r="BI1830" t="str">
        <f>VLOOKUP(H1830,Sheet2!$A$1:$B$270,2,FALSE)</f>
        <v>JEMBER</v>
      </c>
    </row>
    <row r="1831" spans="1:61">
      <c r="A1831">
        <v>1830</v>
      </c>
      <c r="B1831">
        <v>1002631897</v>
      </c>
      <c r="C1831">
        <v>3</v>
      </c>
      <c r="D1831" t="s">
        <v>42</v>
      </c>
      <c r="E1831">
        <v>5</v>
      </c>
      <c r="F1831" t="s">
        <v>102</v>
      </c>
      <c r="G1831" t="s">
        <v>100</v>
      </c>
      <c r="H1831" t="s">
        <v>275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46307.339282407411</v>
      </c>
      <c r="P1831" s="57">
        <v>46307.599699074075</v>
      </c>
      <c r="Q1831">
        <v>69408301</v>
      </c>
      <c r="S1831">
        <v>152507224364</v>
      </c>
      <c r="T1831" t="s">
        <v>6492</v>
      </c>
      <c r="U1831" t="s">
        <v>6493</v>
      </c>
      <c r="V1831" t="s">
        <v>6494</v>
      </c>
      <c r="Z1831">
        <v>113.78679574370599</v>
      </c>
      <c r="AA1831">
        <v>-7.9237612329649396</v>
      </c>
      <c r="AB1831" t="s">
        <v>6495</v>
      </c>
      <c r="AC1831" t="s">
        <v>235</v>
      </c>
      <c r="AL1831" t="s">
        <v>217</v>
      </c>
      <c r="AM1831" t="s">
        <v>5471</v>
      </c>
      <c r="AN1831" t="s">
        <v>6</v>
      </c>
      <c r="AO1831" s="57">
        <v>46366.350844907407</v>
      </c>
      <c r="AP1831" s="57">
        <v>46308.333333333336</v>
      </c>
      <c r="AR1831" t="s">
        <v>218</v>
      </c>
      <c r="AS1831" t="s">
        <v>100</v>
      </c>
      <c r="AT1831" t="s">
        <v>342</v>
      </c>
      <c r="AU1831">
        <v>20261012</v>
      </c>
      <c r="AV1831" t="s">
        <v>221</v>
      </c>
      <c r="AW1831" t="s">
        <v>2947</v>
      </c>
      <c r="AX1831" t="s">
        <v>222</v>
      </c>
      <c r="BA1831" s="57">
        <v>46308.333333333336</v>
      </c>
      <c r="BB1831" t="s">
        <v>5471</v>
      </c>
      <c r="BC1831">
        <v>2026</v>
      </c>
      <c r="BD1831">
        <v>10</v>
      </c>
      <c r="BE1831">
        <v>12</v>
      </c>
      <c r="BF1831" s="6">
        <f t="shared" si="84"/>
        <v>46307</v>
      </c>
      <c r="BG1831">
        <f t="shared" si="85"/>
        <v>-1.3333333333357587</v>
      </c>
      <c r="BH1831" t="str">
        <f t="shared" si="86"/>
        <v>COMPLY</v>
      </c>
      <c r="BI1831" t="str">
        <f>VLOOKUP(H1831,Sheet2!$A$1:$B$270,2,FALSE)</f>
        <v>JEMBER</v>
      </c>
    </row>
    <row r="1832" spans="1:61">
      <c r="A1832">
        <v>1831</v>
      </c>
      <c r="B1832">
        <v>1002634041</v>
      </c>
      <c r="C1832">
        <v>3</v>
      </c>
      <c r="D1832" t="s">
        <v>42</v>
      </c>
      <c r="E1832">
        <v>5</v>
      </c>
      <c r="F1832" t="s">
        <v>102</v>
      </c>
      <c r="G1832" t="s">
        <v>100</v>
      </c>
      <c r="H1832" t="s">
        <v>275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46308.368460648147</v>
      </c>
      <c r="P1832" s="57">
        <v>46308.896631944444</v>
      </c>
      <c r="Q1832">
        <v>69409049</v>
      </c>
      <c r="S1832">
        <v>152507224545</v>
      </c>
      <c r="T1832" t="s">
        <v>6496</v>
      </c>
      <c r="U1832" t="s">
        <v>6497</v>
      </c>
      <c r="V1832" t="s">
        <v>6498</v>
      </c>
      <c r="Z1832">
        <v>113.851576800603</v>
      </c>
      <c r="AA1832">
        <v>-7.8877772110974398</v>
      </c>
      <c r="AB1832" t="s">
        <v>6499</v>
      </c>
      <c r="AC1832" t="s">
        <v>235</v>
      </c>
      <c r="AL1832" t="s">
        <v>217</v>
      </c>
      <c r="AM1832" t="s">
        <v>6500</v>
      </c>
      <c r="AN1832" t="s">
        <v>6</v>
      </c>
      <c r="AO1832" t="s">
        <v>6059</v>
      </c>
      <c r="AP1832" s="57">
        <v>46309.458333333336</v>
      </c>
      <c r="AR1832" t="s">
        <v>218</v>
      </c>
      <c r="AS1832" t="s">
        <v>100</v>
      </c>
      <c r="AT1832" t="s">
        <v>342</v>
      </c>
      <c r="AU1832">
        <v>20261013</v>
      </c>
      <c r="AV1832" t="s">
        <v>221</v>
      </c>
      <c r="AW1832" t="s">
        <v>1699</v>
      </c>
      <c r="AX1832" t="s">
        <v>222</v>
      </c>
      <c r="BA1832" s="57">
        <v>46309.458333333336</v>
      </c>
      <c r="BB1832" t="s">
        <v>6500</v>
      </c>
      <c r="BC1832">
        <v>2026</v>
      </c>
      <c r="BD1832">
        <v>10</v>
      </c>
      <c r="BE1832">
        <v>13</v>
      </c>
      <c r="BF1832" s="6">
        <f t="shared" si="84"/>
        <v>46308</v>
      </c>
      <c r="BG1832">
        <f t="shared" si="85"/>
        <v>-1.4583333333357587</v>
      </c>
      <c r="BH1832" t="str">
        <f t="shared" si="86"/>
        <v>COMPLY</v>
      </c>
      <c r="BI1832" t="str">
        <f>VLOOKUP(H1832,Sheet2!$A$1:$B$270,2,FALSE)</f>
        <v>JEMBER</v>
      </c>
    </row>
    <row r="1833" spans="1:61">
      <c r="A1833">
        <v>1832</v>
      </c>
      <c r="B1833">
        <v>1002636697</v>
      </c>
      <c r="C1833">
        <v>3</v>
      </c>
      <c r="D1833" t="s">
        <v>42</v>
      </c>
      <c r="E1833">
        <v>5</v>
      </c>
      <c r="F1833" t="s">
        <v>102</v>
      </c>
      <c r="G1833" t="s">
        <v>100</v>
      </c>
      <c r="H1833" t="s">
        <v>275</v>
      </c>
      <c r="I1833" t="s">
        <v>212</v>
      </c>
      <c r="J1833" t="s">
        <v>213</v>
      </c>
      <c r="K1833" t="s">
        <v>149</v>
      </c>
      <c r="L1833" t="s">
        <v>214</v>
      </c>
      <c r="M1833" t="s">
        <v>76</v>
      </c>
      <c r="N1833" t="s">
        <v>215</v>
      </c>
      <c r="O1833" s="57">
        <v>46309.535196759258</v>
      </c>
      <c r="P1833" s="57">
        <v>46309.81925925926</v>
      </c>
      <c r="Q1833">
        <v>69410075</v>
      </c>
      <c r="S1833">
        <v>152507224549</v>
      </c>
      <c r="T1833" t="s">
        <v>7303</v>
      </c>
      <c r="U1833" t="s">
        <v>7304</v>
      </c>
      <c r="V1833" t="s">
        <v>7305</v>
      </c>
      <c r="Z1833">
        <v>113.90292548796999</v>
      </c>
      <c r="AA1833">
        <v>-7.88085444626675</v>
      </c>
      <c r="AB1833" t="s">
        <v>7306</v>
      </c>
      <c r="AC1833" t="s">
        <v>235</v>
      </c>
      <c r="AL1833" t="s">
        <v>217</v>
      </c>
      <c r="AM1833" t="s">
        <v>7307</v>
      </c>
      <c r="AN1833" t="s">
        <v>6</v>
      </c>
      <c r="AO1833" t="s">
        <v>6909</v>
      </c>
      <c r="AP1833" s="57">
        <v>46310.458333333336</v>
      </c>
      <c r="AR1833" t="s">
        <v>218</v>
      </c>
      <c r="AS1833" t="s">
        <v>100</v>
      </c>
      <c r="AT1833" t="s">
        <v>220</v>
      </c>
      <c r="AU1833">
        <v>20261014</v>
      </c>
      <c r="AV1833" t="s">
        <v>221</v>
      </c>
      <c r="AW1833" t="s">
        <v>7308</v>
      </c>
      <c r="AX1833" t="s">
        <v>222</v>
      </c>
      <c r="BA1833" s="57">
        <v>46310.458333333336</v>
      </c>
      <c r="BB1833" t="s">
        <v>7307</v>
      </c>
      <c r="BC1833">
        <v>2026</v>
      </c>
      <c r="BD1833">
        <v>10</v>
      </c>
      <c r="BE1833">
        <v>14</v>
      </c>
      <c r="BF1833" s="6">
        <f t="shared" si="84"/>
        <v>46309</v>
      </c>
      <c r="BG1833">
        <f t="shared" si="85"/>
        <v>-1.4583333333357587</v>
      </c>
      <c r="BH1833" t="str">
        <f t="shared" si="86"/>
        <v>COMPLY</v>
      </c>
      <c r="BI1833" t="str">
        <f>VLOOKUP(H1833,Sheet2!$A$1:$B$270,2,FALSE)</f>
        <v>JEMBER</v>
      </c>
    </row>
    <row r="1834" spans="1:61">
      <c r="A1834">
        <v>1833</v>
      </c>
      <c r="B1834">
        <v>1002641109</v>
      </c>
      <c r="C1834">
        <v>3</v>
      </c>
      <c r="D1834" t="s">
        <v>42</v>
      </c>
      <c r="E1834">
        <v>5</v>
      </c>
      <c r="F1834" t="s">
        <v>102</v>
      </c>
      <c r="G1834" t="s">
        <v>100</v>
      </c>
      <c r="H1834" t="s">
        <v>275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46312.383159722223</v>
      </c>
      <c r="P1834" s="57">
        <v>46312.791678240741</v>
      </c>
      <c r="Q1834">
        <v>69411897</v>
      </c>
      <c r="S1834">
        <v>152507224729</v>
      </c>
      <c r="T1834" t="s">
        <v>6796</v>
      </c>
      <c r="U1834" t="s">
        <v>9199</v>
      </c>
      <c r="V1834" t="s">
        <v>9200</v>
      </c>
      <c r="Z1834">
        <v>113.775122156477</v>
      </c>
      <c r="AA1834">
        <v>-7.9845572390920996</v>
      </c>
      <c r="AB1834" t="s">
        <v>9201</v>
      </c>
      <c r="AC1834" t="s">
        <v>235</v>
      </c>
      <c r="AL1834" t="s">
        <v>217</v>
      </c>
      <c r="AM1834" t="s">
        <v>9202</v>
      </c>
      <c r="AN1834" t="s">
        <v>6</v>
      </c>
      <c r="AO1834" t="s">
        <v>8515</v>
      </c>
      <c r="AP1834" s="57">
        <v>46313.333333333336</v>
      </c>
      <c r="AR1834" t="s">
        <v>218</v>
      </c>
      <c r="AS1834" t="s">
        <v>100</v>
      </c>
      <c r="AT1834" t="s">
        <v>220</v>
      </c>
      <c r="AU1834">
        <v>20261017</v>
      </c>
      <c r="AV1834" t="s">
        <v>221</v>
      </c>
      <c r="AW1834" t="s">
        <v>3448</v>
      </c>
      <c r="AX1834" t="s">
        <v>222</v>
      </c>
      <c r="BA1834" s="57">
        <v>46313.333333333336</v>
      </c>
      <c r="BB1834" t="s">
        <v>9202</v>
      </c>
      <c r="BC1834">
        <v>2026</v>
      </c>
      <c r="BD1834">
        <v>10</v>
      </c>
      <c r="BE1834">
        <v>17</v>
      </c>
      <c r="BF1834" s="6">
        <f t="shared" si="84"/>
        <v>46312</v>
      </c>
      <c r="BG1834">
        <f t="shared" si="85"/>
        <v>-1.3333333333357587</v>
      </c>
      <c r="BH1834" t="str">
        <f t="shared" si="86"/>
        <v>COMPLY</v>
      </c>
      <c r="BI1834" t="str">
        <f>VLOOKUP(H1834,Sheet2!$A$1:$B$270,2,FALSE)</f>
        <v>JEMBER</v>
      </c>
    </row>
    <row r="1835" spans="1:61">
      <c r="A1835">
        <v>1834</v>
      </c>
      <c r="B1835">
        <v>1002641226</v>
      </c>
      <c r="C1835">
        <v>3</v>
      </c>
      <c r="D1835" t="s">
        <v>42</v>
      </c>
      <c r="E1835">
        <v>5</v>
      </c>
      <c r="F1835" t="s">
        <v>102</v>
      </c>
      <c r="G1835" t="s">
        <v>100</v>
      </c>
      <c r="H1835" t="s">
        <v>275</v>
      </c>
      <c r="I1835" t="s">
        <v>212</v>
      </c>
      <c r="J1835" t="s">
        <v>213</v>
      </c>
      <c r="K1835" t="s">
        <v>149</v>
      </c>
      <c r="L1835" t="s">
        <v>214</v>
      </c>
      <c r="M1835" t="s">
        <v>76</v>
      </c>
      <c r="N1835" t="s">
        <v>215</v>
      </c>
      <c r="O1835" s="57">
        <v>46312.453252314815</v>
      </c>
      <c r="P1835" s="57">
        <v>46312.596736111111</v>
      </c>
      <c r="Q1835">
        <v>69411980</v>
      </c>
      <c r="S1835">
        <v>152507224731</v>
      </c>
      <c r="T1835" t="s">
        <v>9203</v>
      </c>
      <c r="U1835" t="s">
        <v>9204</v>
      </c>
      <c r="V1835" t="s">
        <v>9205</v>
      </c>
      <c r="Z1835">
        <v>113.74942144006</v>
      </c>
      <c r="AA1835">
        <v>-7.8550818743171504</v>
      </c>
      <c r="AB1835" t="s">
        <v>9206</v>
      </c>
      <c r="AC1835" t="s">
        <v>235</v>
      </c>
      <c r="AL1835" t="s">
        <v>217</v>
      </c>
      <c r="AM1835" t="s">
        <v>9207</v>
      </c>
      <c r="AN1835" t="s">
        <v>6</v>
      </c>
      <c r="AO1835" t="s">
        <v>9097</v>
      </c>
      <c r="AP1835" s="57">
        <v>46313.333333333336</v>
      </c>
      <c r="AR1835" t="s">
        <v>218</v>
      </c>
      <c r="AS1835" t="s">
        <v>100</v>
      </c>
      <c r="AT1835" t="s">
        <v>220</v>
      </c>
      <c r="AU1835">
        <v>20261017</v>
      </c>
      <c r="AV1835" t="s">
        <v>221</v>
      </c>
      <c r="AW1835" t="s">
        <v>5585</v>
      </c>
      <c r="AX1835" t="s">
        <v>222</v>
      </c>
      <c r="BA1835" s="57">
        <v>46313.333333333336</v>
      </c>
      <c r="BB1835" t="s">
        <v>9207</v>
      </c>
      <c r="BC1835">
        <v>2026</v>
      </c>
      <c r="BD1835">
        <v>10</v>
      </c>
      <c r="BE1835">
        <v>17</v>
      </c>
      <c r="BF1835" s="6">
        <f t="shared" si="84"/>
        <v>46312</v>
      </c>
      <c r="BG1835">
        <f t="shared" si="85"/>
        <v>-1.3333333333357587</v>
      </c>
      <c r="BH1835" t="str">
        <f t="shared" si="86"/>
        <v>COMPLY</v>
      </c>
      <c r="BI1835" t="str">
        <f>VLOOKUP(H1835,Sheet2!$A$1:$B$270,2,FALSE)</f>
        <v>JEMBER</v>
      </c>
    </row>
    <row r="1836" spans="1:61">
      <c r="A1836">
        <v>1835</v>
      </c>
      <c r="B1836">
        <v>1002641725</v>
      </c>
      <c r="C1836">
        <v>3</v>
      </c>
      <c r="D1836" t="s">
        <v>42</v>
      </c>
      <c r="E1836">
        <v>5</v>
      </c>
      <c r="F1836" t="s">
        <v>102</v>
      </c>
      <c r="G1836" t="s">
        <v>100</v>
      </c>
      <c r="H1836" t="s">
        <v>275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46313.312199074076</v>
      </c>
      <c r="P1836" s="57">
        <v>46313.887349537035</v>
      </c>
      <c r="Q1836">
        <v>69412260</v>
      </c>
      <c r="S1836">
        <v>152507224734</v>
      </c>
      <c r="T1836" t="s">
        <v>6831</v>
      </c>
      <c r="U1836" t="s">
        <v>9208</v>
      </c>
      <c r="V1836" t="s">
        <v>9209</v>
      </c>
      <c r="Z1836">
        <v>113.762131223089</v>
      </c>
      <c r="AA1836">
        <v>-8.0315600152939801</v>
      </c>
      <c r="AB1836" t="s">
        <v>9210</v>
      </c>
      <c r="AC1836" t="s">
        <v>235</v>
      </c>
      <c r="AL1836" t="s">
        <v>217</v>
      </c>
      <c r="AM1836" t="s">
        <v>9211</v>
      </c>
      <c r="AN1836" t="s">
        <v>6</v>
      </c>
      <c r="AO1836" t="s">
        <v>8348</v>
      </c>
      <c r="AP1836" s="57">
        <v>46314.333333333336</v>
      </c>
      <c r="AR1836" t="s">
        <v>218</v>
      </c>
      <c r="AS1836" t="s">
        <v>100</v>
      </c>
      <c r="AT1836" t="s">
        <v>220</v>
      </c>
      <c r="AU1836">
        <v>20261018</v>
      </c>
      <c r="AV1836" t="s">
        <v>221</v>
      </c>
      <c r="AW1836" t="s">
        <v>5585</v>
      </c>
      <c r="AX1836" t="s">
        <v>222</v>
      </c>
      <c r="BA1836" s="57">
        <v>46314.333333333336</v>
      </c>
      <c r="BB1836" t="s">
        <v>9211</v>
      </c>
      <c r="BC1836">
        <v>2026</v>
      </c>
      <c r="BD1836">
        <v>10</v>
      </c>
      <c r="BE1836">
        <v>18</v>
      </c>
      <c r="BF1836" s="6">
        <f t="shared" si="84"/>
        <v>46313</v>
      </c>
      <c r="BG1836">
        <f t="shared" si="85"/>
        <v>-1.3333333333357587</v>
      </c>
      <c r="BH1836" t="str">
        <f t="shared" si="86"/>
        <v>COMPLY</v>
      </c>
      <c r="BI1836" t="str">
        <f>VLOOKUP(H1836,Sheet2!$A$1:$B$270,2,FALSE)</f>
        <v>JEMBER</v>
      </c>
    </row>
    <row r="1837" spans="1:61">
      <c r="A1837">
        <v>1836</v>
      </c>
      <c r="B1837">
        <v>1002641867</v>
      </c>
      <c r="C1837">
        <v>3</v>
      </c>
      <c r="D1837" t="s">
        <v>42</v>
      </c>
      <c r="E1837">
        <v>5</v>
      </c>
      <c r="F1837" t="s">
        <v>102</v>
      </c>
      <c r="G1837" t="s">
        <v>100</v>
      </c>
      <c r="H1837" t="s">
        <v>275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46313.505324074074</v>
      </c>
      <c r="P1837" s="57">
        <v>46314.604791666665</v>
      </c>
      <c r="Q1837">
        <v>69412341</v>
      </c>
      <c r="S1837">
        <v>152507224711</v>
      </c>
      <c r="T1837" t="s">
        <v>9212</v>
      </c>
      <c r="U1837" t="s">
        <v>9213</v>
      </c>
      <c r="V1837" t="s">
        <v>9214</v>
      </c>
      <c r="Z1837">
        <v>113.743038</v>
      </c>
      <c r="AA1837">
        <v>-7.8695050000000002</v>
      </c>
      <c r="AB1837" t="s">
        <v>9215</v>
      </c>
      <c r="AC1837" t="s">
        <v>235</v>
      </c>
      <c r="AL1837" t="s">
        <v>217</v>
      </c>
      <c r="AM1837" t="s">
        <v>9216</v>
      </c>
      <c r="AN1837" t="s">
        <v>6</v>
      </c>
      <c r="AO1837" t="s">
        <v>7940</v>
      </c>
      <c r="AP1837" s="57">
        <v>46314.458333333336</v>
      </c>
      <c r="AR1837" t="s">
        <v>218</v>
      </c>
      <c r="AS1837" t="s">
        <v>100</v>
      </c>
      <c r="AT1837" t="s">
        <v>220</v>
      </c>
      <c r="AU1837">
        <v>20261019</v>
      </c>
      <c r="AV1837" t="s">
        <v>221</v>
      </c>
      <c r="AW1837" t="s">
        <v>9217</v>
      </c>
      <c r="AX1837" t="s">
        <v>222</v>
      </c>
      <c r="BA1837" s="57">
        <v>46314.458333333336</v>
      </c>
      <c r="BB1837" t="s">
        <v>9216</v>
      </c>
      <c r="BC1837">
        <v>2026</v>
      </c>
      <c r="BD1837">
        <v>10</v>
      </c>
      <c r="BE1837">
        <v>19</v>
      </c>
      <c r="BF1837" s="6">
        <f t="shared" si="84"/>
        <v>46314</v>
      </c>
      <c r="BG1837">
        <f t="shared" si="85"/>
        <v>-0.45833333333575865</v>
      </c>
      <c r="BH1837" t="str">
        <f t="shared" si="86"/>
        <v>COMPLY</v>
      </c>
      <c r="BI1837" t="str">
        <f>VLOOKUP(H1837,Sheet2!$A$1:$B$270,2,FALSE)</f>
        <v>JEMBER</v>
      </c>
    </row>
    <row r="1838" spans="1:61">
      <c r="A1838">
        <v>1837</v>
      </c>
      <c r="B1838">
        <v>1002641741</v>
      </c>
      <c r="C1838">
        <v>3</v>
      </c>
      <c r="D1838" t="s">
        <v>42</v>
      </c>
      <c r="E1838">
        <v>5</v>
      </c>
      <c r="F1838" t="s">
        <v>102</v>
      </c>
      <c r="G1838" t="s">
        <v>100</v>
      </c>
      <c r="H1838" t="s">
        <v>275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46313.358032407406</v>
      </c>
      <c r="P1838" s="57">
        <v>46313.508668981478</v>
      </c>
      <c r="Q1838">
        <v>69412244</v>
      </c>
      <c r="S1838">
        <v>152507224735</v>
      </c>
      <c r="T1838" t="s">
        <v>9218</v>
      </c>
      <c r="U1838" t="s">
        <v>9219</v>
      </c>
      <c r="V1838" t="s">
        <v>9220</v>
      </c>
      <c r="Z1838">
        <v>113.83473996073</v>
      </c>
      <c r="AA1838">
        <v>-7.9331932676260104</v>
      </c>
      <c r="AB1838" t="s">
        <v>9221</v>
      </c>
      <c r="AC1838" t="s">
        <v>216</v>
      </c>
      <c r="AL1838" t="s">
        <v>217</v>
      </c>
      <c r="AM1838" t="s">
        <v>9222</v>
      </c>
      <c r="AN1838" t="s">
        <v>6</v>
      </c>
      <c r="AO1838" t="s">
        <v>8224</v>
      </c>
      <c r="AP1838" s="57">
        <v>46314.333333333336</v>
      </c>
      <c r="AR1838" t="s">
        <v>218</v>
      </c>
      <c r="AS1838" t="s">
        <v>100</v>
      </c>
      <c r="AT1838" t="s">
        <v>230</v>
      </c>
      <c r="AU1838">
        <v>20261018</v>
      </c>
      <c r="AV1838" t="s">
        <v>221</v>
      </c>
      <c r="AW1838" t="s">
        <v>877</v>
      </c>
      <c r="AX1838" t="s">
        <v>222</v>
      </c>
      <c r="BA1838" s="57">
        <v>46314.333333333336</v>
      </c>
      <c r="BB1838" t="s">
        <v>9222</v>
      </c>
      <c r="BC1838">
        <v>2026</v>
      </c>
      <c r="BD1838">
        <v>10</v>
      </c>
      <c r="BE1838">
        <v>18</v>
      </c>
      <c r="BF1838" s="6">
        <f t="shared" si="84"/>
        <v>46313</v>
      </c>
      <c r="BG1838">
        <f t="shared" si="85"/>
        <v>-1.3333333333357587</v>
      </c>
      <c r="BH1838" t="str">
        <f t="shared" si="86"/>
        <v>COMPLY</v>
      </c>
      <c r="BI1838" t="str">
        <f>VLOOKUP(H1838,Sheet2!$A$1:$B$270,2,FALSE)</f>
        <v>JEMBER</v>
      </c>
    </row>
    <row r="1839" spans="1:61">
      <c r="A1839">
        <v>1838</v>
      </c>
      <c r="B1839">
        <v>1002627175</v>
      </c>
      <c r="C1839">
        <v>3</v>
      </c>
      <c r="D1839" t="s">
        <v>42</v>
      </c>
      <c r="E1839">
        <v>5</v>
      </c>
      <c r="F1839" t="s">
        <v>102</v>
      </c>
      <c r="G1839" t="s">
        <v>100</v>
      </c>
      <c r="H1839" t="s">
        <v>431</v>
      </c>
      <c r="I1839" t="s">
        <v>212</v>
      </c>
      <c r="J1839" t="s">
        <v>213</v>
      </c>
      <c r="K1839" t="s">
        <v>149</v>
      </c>
      <c r="L1839" t="s">
        <v>214</v>
      </c>
      <c r="M1839" t="s">
        <v>76</v>
      </c>
      <c r="N1839" t="s">
        <v>215</v>
      </c>
      <c r="O1839" s="57">
        <v>46303.383032407408</v>
      </c>
      <c r="P1839" s="57">
        <v>46303.689479166664</v>
      </c>
      <c r="Q1839">
        <v>69406241</v>
      </c>
      <c r="S1839">
        <v>152526201942</v>
      </c>
      <c r="T1839" t="s">
        <v>4307</v>
      </c>
      <c r="U1839" t="s">
        <v>4308</v>
      </c>
      <c r="V1839" t="s">
        <v>4309</v>
      </c>
      <c r="Z1839">
        <v>113.991360584712</v>
      </c>
      <c r="AA1839">
        <v>-7.7810560286213102</v>
      </c>
      <c r="AB1839" t="s">
        <v>4310</v>
      </c>
      <c r="AC1839" t="s">
        <v>235</v>
      </c>
      <c r="AL1839" t="s">
        <v>217</v>
      </c>
      <c r="AM1839" t="s">
        <v>4311</v>
      </c>
      <c r="AN1839" t="s">
        <v>6</v>
      </c>
      <c r="AO1839" s="57">
        <v>46244.392905092594</v>
      </c>
      <c r="AP1839" s="57">
        <v>46304.458333333336</v>
      </c>
      <c r="AR1839" t="s">
        <v>218</v>
      </c>
      <c r="AS1839" t="s">
        <v>100</v>
      </c>
      <c r="AT1839" t="s">
        <v>220</v>
      </c>
      <c r="AU1839">
        <v>20261008</v>
      </c>
      <c r="AV1839" t="s">
        <v>221</v>
      </c>
      <c r="AW1839" t="s">
        <v>1670</v>
      </c>
      <c r="AX1839" t="s">
        <v>222</v>
      </c>
      <c r="BA1839" s="57">
        <v>46304.458333333336</v>
      </c>
      <c r="BB1839" t="s">
        <v>4311</v>
      </c>
      <c r="BC1839">
        <v>2026</v>
      </c>
      <c r="BD1839">
        <v>10</v>
      </c>
      <c r="BE1839">
        <v>8</v>
      </c>
      <c r="BF1839" s="6">
        <f t="shared" si="84"/>
        <v>46303</v>
      </c>
      <c r="BG1839">
        <f t="shared" si="85"/>
        <v>-1.4583333333357587</v>
      </c>
      <c r="BH1839" t="str">
        <f t="shared" si="86"/>
        <v>COMPLY</v>
      </c>
      <c r="BI1839" t="str">
        <f>VLOOKUP(H1839,Sheet2!$A$1:$B$270,2,FALSE)</f>
        <v>JEMBER</v>
      </c>
    </row>
    <row r="1840" spans="1:61">
      <c r="A1840">
        <v>1839</v>
      </c>
      <c r="B1840">
        <v>1002633655</v>
      </c>
      <c r="C1840">
        <v>3</v>
      </c>
      <c r="D1840" t="s">
        <v>42</v>
      </c>
      <c r="E1840">
        <v>5</v>
      </c>
      <c r="F1840" t="s">
        <v>102</v>
      </c>
      <c r="G1840" t="s">
        <v>100</v>
      </c>
      <c r="H1840" t="s">
        <v>431</v>
      </c>
      <c r="I1840" t="s">
        <v>212</v>
      </c>
      <c r="J1840" t="s">
        <v>213</v>
      </c>
      <c r="K1840" t="s">
        <v>149</v>
      </c>
      <c r="L1840" t="s">
        <v>214</v>
      </c>
      <c r="M1840" t="s">
        <v>76</v>
      </c>
      <c r="N1840" t="s">
        <v>215</v>
      </c>
      <c r="O1840" s="57">
        <v>46307.697002314817</v>
      </c>
      <c r="P1840" s="57">
        <v>46308.607824074075</v>
      </c>
      <c r="Q1840">
        <v>69408922</v>
      </c>
      <c r="S1840">
        <v>152526201944</v>
      </c>
      <c r="T1840" t="s">
        <v>6501</v>
      </c>
      <c r="U1840" t="s">
        <v>6502</v>
      </c>
      <c r="V1840" t="s">
        <v>6503</v>
      </c>
      <c r="Z1840">
        <v>114.012206979095</v>
      </c>
      <c r="AA1840">
        <v>-7.7781119750733296</v>
      </c>
      <c r="AB1840" t="s">
        <v>6504</v>
      </c>
      <c r="AC1840" t="s">
        <v>216</v>
      </c>
      <c r="AL1840" t="s">
        <v>217</v>
      </c>
      <c r="AM1840" t="s">
        <v>5890</v>
      </c>
      <c r="AN1840" t="s">
        <v>6</v>
      </c>
      <c r="AO1840" s="57">
        <v>46366.716041666667</v>
      </c>
      <c r="AP1840" s="57">
        <v>46308.625</v>
      </c>
      <c r="AR1840" t="s">
        <v>218</v>
      </c>
      <c r="AS1840" t="s">
        <v>100</v>
      </c>
      <c r="AT1840" t="s">
        <v>230</v>
      </c>
      <c r="AU1840">
        <v>20261013</v>
      </c>
      <c r="AV1840" t="s">
        <v>221</v>
      </c>
      <c r="AW1840" t="s">
        <v>877</v>
      </c>
      <c r="AX1840" t="s">
        <v>222</v>
      </c>
      <c r="BA1840" s="57">
        <v>46308.625</v>
      </c>
      <c r="BB1840" t="s">
        <v>5890</v>
      </c>
      <c r="BC1840">
        <v>2026</v>
      </c>
      <c r="BD1840">
        <v>10</v>
      </c>
      <c r="BE1840">
        <v>13</v>
      </c>
      <c r="BF1840" s="6">
        <f t="shared" si="84"/>
        <v>46308</v>
      </c>
      <c r="BG1840">
        <f t="shared" si="85"/>
        <v>-0.625</v>
      </c>
      <c r="BH1840" t="str">
        <f t="shared" si="86"/>
        <v>COMPLY</v>
      </c>
      <c r="BI1840" t="str">
        <f>VLOOKUP(H1840,Sheet2!$A$1:$B$270,2,FALSE)</f>
        <v>JEMBER</v>
      </c>
    </row>
    <row r="1841" spans="1:61">
      <c r="A1841">
        <v>1840</v>
      </c>
      <c r="B1841">
        <v>1002634812</v>
      </c>
      <c r="C1841">
        <v>3</v>
      </c>
      <c r="D1841" t="s">
        <v>42</v>
      </c>
      <c r="E1841">
        <v>5</v>
      </c>
      <c r="F1841" t="s">
        <v>102</v>
      </c>
      <c r="G1841" t="s">
        <v>100</v>
      </c>
      <c r="H1841" t="s">
        <v>431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46308.497673611113</v>
      </c>
      <c r="P1841" s="57">
        <v>46308.743344907409</v>
      </c>
      <c r="Q1841">
        <v>69409312</v>
      </c>
      <c r="S1841">
        <v>152526201945</v>
      </c>
      <c r="T1841" t="s">
        <v>6505</v>
      </c>
      <c r="U1841" t="s">
        <v>6506</v>
      </c>
      <c r="V1841" t="s">
        <v>6507</v>
      </c>
      <c r="Z1841">
        <v>113.98202294284199</v>
      </c>
      <c r="AA1841">
        <v>-7.8171685693904198</v>
      </c>
      <c r="AB1841" t="s">
        <v>6508</v>
      </c>
      <c r="AC1841" t="s">
        <v>235</v>
      </c>
      <c r="AL1841" t="s">
        <v>217</v>
      </c>
      <c r="AM1841" t="s">
        <v>6013</v>
      </c>
      <c r="AN1841" t="s">
        <v>6</v>
      </c>
      <c r="AO1841" t="s">
        <v>5759</v>
      </c>
      <c r="AP1841" s="57">
        <v>46309.458333333336</v>
      </c>
      <c r="AR1841" t="s">
        <v>218</v>
      </c>
      <c r="AS1841" t="s">
        <v>100</v>
      </c>
      <c r="AT1841" t="s">
        <v>342</v>
      </c>
      <c r="AU1841">
        <v>20261013</v>
      </c>
      <c r="AV1841" t="s">
        <v>221</v>
      </c>
      <c r="AW1841" t="s">
        <v>1699</v>
      </c>
      <c r="AX1841" t="s">
        <v>222</v>
      </c>
      <c r="BA1841" s="57">
        <v>46309.458333333336</v>
      </c>
      <c r="BB1841" t="s">
        <v>6013</v>
      </c>
      <c r="BC1841">
        <v>2026</v>
      </c>
      <c r="BD1841">
        <v>10</v>
      </c>
      <c r="BE1841">
        <v>13</v>
      </c>
      <c r="BF1841" s="6">
        <f t="shared" si="84"/>
        <v>46308</v>
      </c>
      <c r="BG1841">
        <f t="shared" si="85"/>
        <v>-1.4583333333357587</v>
      </c>
      <c r="BH1841" t="str">
        <f t="shared" si="86"/>
        <v>COMPLY</v>
      </c>
      <c r="BI1841" t="str">
        <f>VLOOKUP(H1841,Sheet2!$A$1:$B$270,2,FALSE)</f>
        <v>JEMBER</v>
      </c>
    </row>
    <row r="1842" spans="1:61">
      <c r="A1842">
        <v>1841</v>
      </c>
      <c r="B1842">
        <v>1002635331</v>
      </c>
      <c r="C1842">
        <v>3</v>
      </c>
      <c r="D1842" t="s">
        <v>42</v>
      </c>
      <c r="E1842">
        <v>5</v>
      </c>
      <c r="F1842" t="s">
        <v>102</v>
      </c>
      <c r="G1842" t="s">
        <v>100</v>
      </c>
      <c r="H1842" t="s">
        <v>431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46308.623368055552</v>
      </c>
      <c r="P1842" s="57">
        <v>46308.844571759262</v>
      </c>
      <c r="Q1842">
        <v>69409503</v>
      </c>
      <c r="S1842">
        <v>152526201946</v>
      </c>
      <c r="T1842" t="s">
        <v>6796</v>
      </c>
      <c r="U1842" t="s">
        <v>6797</v>
      </c>
      <c r="V1842" t="s">
        <v>6798</v>
      </c>
      <c r="Z1842">
        <v>113.98714113735301</v>
      </c>
      <c r="AA1842">
        <v>-7.8247358742100097</v>
      </c>
      <c r="AB1842" t="s">
        <v>6799</v>
      </c>
      <c r="AC1842" t="s">
        <v>235</v>
      </c>
      <c r="AL1842" t="s">
        <v>217</v>
      </c>
      <c r="AM1842" t="s">
        <v>6800</v>
      </c>
      <c r="AN1842" t="s">
        <v>6</v>
      </c>
      <c r="AO1842" t="s">
        <v>6622</v>
      </c>
      <c r="AP1842" s="57">
        <v>46309.458333333336</v>
      </c>
      <c r="AR1842" t="s">
        <v>218</v>
      </c>
      <c r="AS1842" t="s">
        <v>100</v>
      </c>
      <c r="AT1842" t="s">
        <v>342</v>
      </c>
      <c r="AU1842">
        <v>20261013</v>
      </c>
      <c r="AV1842" t="s">
        <v>221</v>
      </c>
      <c r="AW1842" t="s">
        <v>1699</v>
      </c>
      <c r="AX1842" t="s">
        <v>222</v>
      </c>
      <c r="BA1842" s="57">
        <v>46309.458333333336</v>
      </c>
      <c r="BB1842" t="s">
        <v>6800</v>
      </c>
      <c r="BC1842">
        <v>2026</v>
      </c>
      <c r="BD1842">
        <v>10</v>
      </c>
      <c r="BE1842">
        <v>13</v>
      </c>
      <c r="BF1842" s="6">
        <f t="shared" si="84"/>
        <v>46308</v>
      </c>
      <c r="BG1842">
        <f t="shared" si="85"/>
        <v>-1.4583333333357587</v>
      </c>
      <c r="BH1842" t="str">
        <f t="shared" si="86"/>
        <v>COMPLY</v>
      </c>
      <c r="BI1842" t="str">
        <f>VLOOKUP(H1842,Sheet2!$A$1:$B$270,2,FALSE)</f>
        <v>JEMBER</v>
      </c>
    </row>
    <row r="1843" spans="1:61">
      <c r="A1843">
        <v>1842</v>
      </c>
      <c r="B1843">
        <v>1002634492</v>
      </c>
      <c r="C1843">
        <v>3</v>
      </c>
      <c r="D1843" t="s">
        <v>42</v>
      </c>
      <c r="E1843">
        <v>5</v>
      </c>
      <c r="F1843" t="s">
        <v>102</v>
      </c>
      <c r="G1843" t="s">
        <v>100</v>
      </c>
      <c r="H1843" t="s">
        <v>366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46308.443449074075</v>
      </c>
      <c r="P1843" s="57">
        <v>46308.630729166667</v>
      </c>
      <c r="Q1843">
        <v>69409187</v>
      </c>
      <c r="S1843">
        <v>152525202554</v>
      </c>
      <c r="T1843" t="s">
        <v>6509</v>
      </c>
      <c r="U1843" t="s">
        <v>6510</v>
      </c>
      <c r="V1843" t="s">
        <v>6511</v>
      </c>
      <c r="Z1843">
        <v>113.98232899999999</v>
      </c>
      <c r="AA1843">
        <v>-7.960566</v>
      </c>
      <c r="AB1843" t="s">
        <v>6512</v>
      </c>
      <c r="AC1843" t="s">
        <v>235</v>
      </c>
      <c r="AL1843" t="s">
        <v>217</v>
      </c>
      <c r="AM1843" t="s">
        <v>5880</v>
      </c>
      <c r="AN1843" t="s">
        <v>6</v>
      </c>
      <c r="AO1843" t="s">
        <v>5834</v>
      </c>
      <c r="AP1843" s="57">
        <v>46309.333333333336</v>
      </c>
      <c r="AR1843" t="s">
        <v>218</v>
      </c>
      <c r="AS1843" t="s">
        <v>100</v>
      </c>
      <c r="AT1843" t="s">
        <v>230</v>
      </c>
      <c r="AU1843">
        <v>20261013</v>
      </c>
      <c r="AV1843" t="s">
        <v>221</v>
      </c>
      <c r="AW1843" t="s">
        <v>879</v>
      </c>
      <c r="AX1843" t="s">
        <v>222</v>
      </c>
      <c r="BA1843" s="57">
        <v>46309.333333333336</v>
      </c>
      <c r="BB1843" t="s">
        <v>5880</v>
      </c>
      <c r="BC1843">
        <v>2026</v>
      </c>
      <c r="BD1843">
        <v>10</v>
      </c>
      <c r="BE1843">
        <v>13</v>
      </c>
      <c r="BF1843" s="6">
        <f t="shared" si="84"/>
        <v>46308</v>
      </c>
      <c r="BG1843">
        <f t="shared" si="85"/>
        <v>-1.3333333333357587</v>
      </c>
      <c r="BH1843" t="str">
        <f t="shared" si="86"/>
        <v>COMPLY</v>
      </c>
      <c r="BI1843" t="str">
        <f>VLOOKUP(H1843,Sheet2!$A$1:$B$270,2,FALSE)</f>
        <v>JEMBER</v>
      </c>
    </row>
    <row r="1844" spans="1:61">
      <c r="A1844">
        <v>1843</v>
      </c>
      <c r="B1844">
        <v>1002635151</v>
      </c>
      <c r="C1844">
        <v>3</v>
      </c>
      <c r="D1844" t="s">
        <v>42</v>
      </c>
      <c r="E1844">
        <v>5</v>
      </c>
      <c r="F1844" t="s">
        <v>102</v>
      </c>
      <c r="G1844" t="s">
        <v>100</v>
      </c>
      <c r="H1844" t="s">
        <v>366</v>
      </c>
      <c r="I1844" t="s">
        <v>212</v>
      </c>
      <c r="J1844" t="s">
        <v>213</v>
      </c>
      <c r="K1844" t="s">
        <v>149</v>
      </c>
      <c r="L1844" t="s">
        <v>214</v>
      </c>
      <c r="M1844" t="s">
        <v>1918</v>
      </c>
      <c r="N1844" t="s">
        <v>215</v>
      </c>
      <c r="O1844" s="57">
        <v>46308.586585648147</v>
      </c>
      <c r="P1844" s="57">
        <v>46310.376782407409</v>
      </c>
      <c r="Q1844">
        <v>69409467</v>
      </c>
      <c r="S1844">
        <v>152525202555</v>
      </c>
      <c r="T1844" t="s">
        <v>6513</v>
      </c>
      <c r="U1844" t="s">
        <v>6510</v>
      </c>
      <c r="V1844" t="s">
        <v>6514</v>
      </c>
      <c r="Z1844">
        <v>113.982367</v>
      </c>
      <c r="AA1844">
        <v>-7.9606380000000003</v>
      </c>
      <c r="AB1844" t="s">
        <v>6515</v>
      </c>
      <c r="AC1844" t="s">
        <v>235</v>
      </c>
      <c r="AL1844" t="s">
        <v>217</v>
      </c>
      <c r="AM1844" t="s">
        <v>5885</v>
      </c>
      <c r="AN1844" t="s">
        <v>6</v>
      </c>
      <c r="AO1844" t="s">
        <v>5769</v>
      </c>
      <c r="AP1844" s="57">
        <v>46309.458333333336</v>
      </c>
      <c r="AQ1844" t="s">
        <v>1495</v>
      </c>
      <c r="AR1844" t="s">
        <v>12</v>
      </c>
      <c r="AS1844" t="s">
        <v>100</v>
      </c>
      <c r="AT1844" t="s">
        <v>220</v>
      </c>
      <c r="AV1844" t="s">
        <v>1626</v>
      </c>
      <c r="AW1844" t="s">
        <v>5585</v>
      </c>
      <c r="AX1844" t="s">
        <v>222</v>
      </c>
      <c r="BA1844" s="57">
        <v>46309.458333333336</v>
      </c>
      <c r="BB1844" t="s">
        <v>5885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str">
        <f>VLOOKUP(H1844,Sheet2!$A$1:$B$270,2,FALSE)</f>
        <v>JEMBER</v>
      </c>
    </row>
    <row r="1845" spans="1:61">
      <c r="A1845">
        <v>1844</v>
      </c>
      <c r="B1845">
        <v>1002618623</v>
      </c>
      <c r="C1845">
        <v>3</v>
      </c>
      <c r="D1845" t="s">
        <v>42</v>
      </c>
      <c r="E1845">
        <v>5</v>
      </c>
      <c r="F1845" t="s">
        <v>102</v>
      </c>
      <c r="G1845" t="s">
        <v>108</v>
      </c>
      <c r="H1845" t="s">
        <v>494</v>
      </c>
      <c r="I1845" t="s">
        <v>212</v>
      </c>
      <c r="J1845" t="s">
        <v>213</v>
      </c>
      <c r="K1845" t="s">
        <v>149</v>
      </c>
      <c r="L1845" t="s">
        <v>214</v>
      </c>
      <c r="M1845" t="s">
        <v>76</v>
      </c>
      <c r="N1845" t="s">
        <v>215</v>
      </c>
      <c r="O1845" s="57">
        <v>46296.69699074074</v>
      </c>
      <c r="P1845" s="57">
        <v>46298.728703703702</v>
      </c>
      <c r="Q1845">
        <v>69402610</v>
      </c>
      <c r="S1845">
        <v>152529201365</v>
      </c>
      <c r="T1845" t="s">
        <v>1346</v>
      </c>
      <c r="U1845" t="s">
        <v>1347</v>
      </c>
      <c r="V1845" t="s">
        <v>1348</v>
      </c>
      <c r="Z1845">
        <v>113.803239</v>
      </c>
      <c r="AA1845">
        <v>-7.776408</v>
      </c>
      <c r="AB1845" t="s">
        <v>1349</v>
      </c>
      <c r="AC1845" t="s">
        <v>235</v>
      </c>
      <c r="AL1845" t="s">
        <v>217</v>
      </c>
      <c r="AM1845" t="s">
        <v>1350</v>
      </c>
      <c r="AN1845" t="s">
        <v>6</v>
      </c>
      <c r="AO1845" s="57">
        <v>46032.726099537038</v>
      </c>
      <c r="AP1845" s="57">
        <v>46297.625</v>
      </c>
      <c r="AR1845" t="s">
        <v>218</v>
      </c>
      <c r="AS1845" t="s">
        <v>108</v>
      </c>
      <c r="AT1845" t="s">
        <v>230</v>
      </c>
      <c r="AU1845">
        <v>20261003</v>
      </c>
      <c r="AV1845" t="s">
        <v>221</v>
      </c>
      <c r="AW1845" t="s">
        <v>862</v>
      </c>
      <c r="AX1845" t="s">
        <v>222</v>
      </c>
      <c r="BA1845" s="57">
        <v>46297.625</v>
      </c>
      <c r="BB1845" t="s">
        <v>1350</v>
      </c>
      <c r="BC1845">
        <v>2026</v>
      </c>
      <c r="BD1845">
        <v>10</v>
      </c>
      <c r="BE1845">
        <v>3</v>
      </c>
      <c r="BF1845" s="6">
        <f t="shared" si="84"/>
        <v>46298</v>
      </c>
      <c r="BG1845">
        <f t="shared" si="85"/>
        <v>0.375</v>
      </c>
      <c r="BH1845" t="str">
        <f t="shared" si="86"/>
        <v>COMPLY</v>
      </c>
      <c r="BI1845" t="str">
        <f>VLOOKUP(H1845,Sheet2!$A$1:$B$270,2,FALSE)</f>
        <v>BANYUWANGI</v>
      </c>
    </row>
    <row r="1846" spans="1:61">
      <c r="A1846">
        <v>1845</v>
      </c>
      <c r="B1846">
        <v>1002631569</v>
      </c>
      <c r="C1846">
        <v>3</v>
      </c>
      <c r="D1846" t="s">
        <v>42</v>
      </c>
      <c r="E1846">
        <v>5</v>
      </c>
      <c r="F1846" t="s">
        <v>102</v>
      </c>
      <c r="G1846" t="s">
        <v>108</v>
      </c>
      <c r="H1846" t="s">
        <v>494</v>
      </c>
      <c r="I1846" t="s">
        <v>212</v>
      </c>
      <c r="J1846" t="s">
        <v>213</v>
      </c>
      <c r="K1846" t="s">
        <v>149</v>
      </c>
      <c r="L1846" t="s">
        <v>214</v>
      </c>
      <c r="M1846" t="s">
        <v>76</v>
      </c>
      <c r="N1846" t="s">
        <v>215</v>
      </c>
      <c r="O1846" s="57">
        <v>46306.528252314813</v>
      </c>
      <c r="P1846" s="57">
        <v>46307.547210648147</v>
      </c>
      <c r="Q1846">
        <v>69408190</v>
      </c>
      <c r="S1846">
        <v>152529201368</v>
      </c>
      <c r="T1846" t="s">
        <v>5651</v>
      </c>
      <c r="U1846" t="s">
        <v>5652</v>
      </c>
      <c r="V1846" t="s">
        <v>5653</v>
      </c>
      <c r="Z1846">
        <v>113.791253</v>
      </c>
      <c r="AA1846">
        <v>-7.7625529999999996</v>
      </c>
      <c r="AB1846" t="s">
        <v>5654</v>
      </c>
      <c r="AC1846" t="s">
        <v>235</v>
      </c>
      <c r="AL1846" t="s">
        <v>217</v>
      </c>
      <c r="AM1846" t="s">
        <v>5655</v>
      </c>
      <c r="AN1846" t="s">
        <v>6</v>
      </c>
      <c r="AO1846" s="57">
        <v>46336.538078703707</v>
      </c>
      <c r="AP1846" s="57">
        <v>46307.458333333336</v>
      </c>
      <c r="AR1846" t="s">
        <v>218</v>
      </c>
      <c r="AS1846" t="s">
        <v>108</v>
      </c>
      <c r="AT1846" t="s">
        <v>220</v>
      </c>
      <c r="AU1846">
        <v>20261012</v>
      </c>
      <c r="AV1846" t="s">
        <v>221</v>
      </c>
      <c r="AW1846" t="s">
        <v>4771</v>
      </c>
      <c r="AX1846" t="s">
        <v>222</v>
      </c>
      <c r="BA1846" s="57">
        <v>46307.458333333336</v>
      </c>
      <c r="BB1846" t="s">
        <v>5655</v>
      </c>
      <c r="BC1846">
        <v>2026</v>
      </c>
      <c r="BD1846">
        <v>10</v>
      </c>
      <c r="BE1846">
        <v>12</v>
      </c>
      <c r="BF1846" s="6">
        <f t="shared" si="84"/>
        <v>46307</v>
      </c>
      <c r="BG1846">
        <f t="shared" si="85"/>
        <v>-0.45833333333575865</v>
      </c>
      <c r="BH1846" t="str">
        <f t="shared" si="86"/>
        <v>COMPLY</v>
      </c>
      <c r="BI1846" t="str">
        <f>VLOOKUP(H1846,Sheet2!$A$1:$B$270,2,FALSE)</f>
        <v>BANYUWANGI</v>
      </c>
    </row>
    <row r="1847" spans="1:61">
      <c r="A1847">
        <v>1846</v>
      </c>
      <c r="B1847">
        <v>1002641471</v>
      </c>
      <c r="C1847">
        <v>3</v>
      </c>
      <c r="D1847" t="s">
        <v>42</v>
      </c>
      <c r="E1847">
        <v>5</v>
      </c>
      <c r="F1847" t="s">
        <v>102</v>
      </c>
      <c r="G1847" t="s">
        <v>108</v>
      </c>
      <c r="H1847" t="s">
        <v>381</v>
      </c>
      <c r="I1847" t="s">
        <v>212</v>
      </c>
      <c r="J1847" t="s">
        <v>213</v>
      </c>
      <c r="K1847" t="s">
        <v>149</v>
      </c>
      <c r="L1847" t="s">
        <v>214</v>
      </c>
      <c r="M1847" t="s">
        <v>1400</v>
      </c>
      <c r="N1847" t="s">
        <v>215</v>
      </c>
      <c r="O1847" s="57">
        <v>46312.624768518515</v>
      </c>
      <c r="P1847" s="57">
        <v>46314.664456018516</v>
      </c>
      <c r="Q1847">
        <v>69412123</v>
      </c>
      <c r="S1847">
        <v>152506219306</v>
      </c>
      <c r="T1847" t="s">
        <v>9227</v>
      </c>
      <c r="U1847" t="s">
        <v>9228</v>
      </c>
      <c r="V1847" t="s">
        <v>9229</v>
      </c>
      <c r="Z1847">
        <v>114.08185400000001</v>
      </c>
      <c r="AA1847">
        <v>-7.6891949999999998</v>
      </c>
      <c r="AB1847" t="s">
        <v>9230</v>
      </c>
      <c r="AC1847" t="s">
        <v>235</v>
      </c>
      <c r="AL1847" t="s">
        <v>217</v>
      </c>
      <c r="AM1847" t="s">
        <v>9231</v>
      </c>
      <c r="AN1847" t="s">
        <v>6</v>
      </c>
      <c r="AO1847" t="s">
        <v>9232</v>
      </c>
      <c r="AP1847" s="57">
        <v>46313.458333333336</v>
      </c>
      <c r="AQ1847" t="s">
        <v>841</v>
      </c>
      <c r="AR1847" t="s">
        <v>14</v>
      </c>
      <c r="AS1847" t="s">
        <v>108</v>
      </c>
      <c r="AT1847" t="s">
        <v>220</v>
      </c>
      <c r="AV1847" t="s">
        <v>9995</v>
      </c>
      <c r="AW1847" t="s">
        <v>4771</v>
      </c>
      <c r="AX1847" t="s">
        <v>222</v>
      </c>
      <c r="BA1847" s="57">
        <v>46313.458333333336</v>
      </c>
      <c r="BB1847" t="s">
        <v>9231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str">
        <f>VLOOKUP(H1847,Sheet2!$A$1:$B$270,2,FALSE)</f>
        <v>BANYUWANGI</v>
      </c>
    </row>
    <row r="1848" spans="1:61">
      <c r="A1848">
        <v>1847</v>
      </c>
      <c r="B1848">
        <v>1002635414</v>
      </c>
      <c r="C1848">
        <v>3</v>
      </c>
      <c r="D1848" t="s">
        <v>42</v>
      </c>
      <c r="E1848">
        <v>5</v>
      </c>
      <c r="F1848" t="s">
        <v>102</v>
      </c>
      <c r="G1848" t="s">
        <v>108</v>
      </c>
      <c r="H1848" t="s">
        <v>381</v>
      </c>
      <c r="I1848" t="s">
        <v>212</v>
      </c>
      <c r="J1848" t="s">
        <v>213</v>
      </c>
      <c r="K1848" t="s">
        <v>149</v>
      </c>
      <c r="L1848" t="s">
        <v>214</v>
      </c>
      <c r="M1848" t="s">
        <v>76</v>
      </c>
      <c r="N1848" t="s">
        <v>215</v>
      </c>
      <c r="O1848" s="57">
        <v>46308.641423611109</v>
      </c>
      <c r="P1848" s="57">
        <v>46309.679976851854</v>
      </c>
      <c r="Q1848">
        <v>69409535</v>
      </c>
      <c r="S1848">
        <v>152506219303</v>
      </c>
      <c r="T1848" t="s">
        <v>6801</v>
      </c>
      <c r="U1848" t="s">
        <v>7309</v>
      </c>
      <c r="V1848" t="s">
        <v>6802</v>
      </c>
      <c r="Z1848">
        <v>114.0033755</v>
      </c>
      <c r="AA1848">
        <v>-7.7034665999999898</v>
      </c>
      <c r="AB1848" t="s">
        <v>6803</v>
      </c>
      <c r="AC1848" t="s">
        <v>235</v>
      </c>
      <c r="AL1848" t="s">
        <v>217</v>
      </c>
      <c r="AM1848" t="s">
        <v>6804</v>
      </c>
      <c r="AN1848" t="s">
        <v>6</v>
      </c>
      <c r="AO1848" t="s">
        <v>6606</v>
      </c>
      <c r="AP1848" s="57">
        <v>46309.625</v>
      </c>
      <c r="AR1848" t="s">
        <v>218</v>
      </c>
      <c r="AS1848" t="s">
        <v>108</v>
      </c>
      <c r="AT1848" t="s">
        <v>230</v>
      </c>
      <c r="AU1848">
        <v>20261014</v>
      </c>
      <c r="AV1848" t="s">
        <v>221</v>
      </c>
      <c r="AW1848" t="s">
        <v>877</v>
      </c>
      <c r="AX1848" t="s">
        <v>222</v>
      </c>
      <c r="BA1848" s="57">
        <v>46309.625</v>
      </c>
      <c r="BB1848" t="s">
        <v>6804</v>
      </c>
      <c r="BC1848">
        <v>2026</v>
      </c>
      <c r="BD1848">
        <v>10</v>
      </c>
      <c r="BE1848">
        <v>14</v>
      </c>
      <c r="BF1848" s="6">
        <f t="shared" si="84"/>
        <v>46309</v>
      </c>
      <c r="BG1848">
        <f t="shared" si="85"/>
        <v>-0.625</v>
      </c>
      <c r="BH1848" t="str">
        <f t="shared" si="86"/>
        <v>COMPLY</v>
      </c>
      <c r="BI1848" t="str">
        <f>VLOOKUP(H1848,Sheet2!$A$1:$B$270,2,FALSE)</f>
        <v>BANYUWANGI</v>
      </c>
    </row>
    <row r="1849" spans="1:61">
      <c r="A1849">
        <v>1848</v>
      </c>
      <c r="B1849">
        <v>1002639753</v>
      </c>
      <c r="C1849">
        <v>3</v>
      </c>
      <c r="D1849" t="s">
        <v>42</v>
      </c>
      <c r="E1849">
        <v>5</v>
      </c>
      <c r="F1849" t="s">
        <v>102</v>
      </c>
      <c r="G1849" t="s">
        <v>108</v>
      </c>
      <c r="H1849" t="s">
        <v>381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46311.443460648145</v>
      </c>
      <c r="P1849" s="57">
        <v>46311.631192129629</v>
      </c>
      <c r="Q1849">
        <v>69411282</v>
      </c>
      <c r="S1849">
        <v>152506219088</v>
      </c>
      <c r="T1849" t="s">
        <v>9223</v>
      </c>
      <c r="U1849" t="s">
        <v>9224</v>
      </c>
      <c r="V1849" t="s">
        <v>9225</v>
      </c>
      <c r="Z1849">
        <v>114.020599</v>
      </c>
      <c r="AA1849">
        <v>-7.6666759999999998</v>
      </c>
      <c r="AB1849" t="s">
        <v>9226</v>
      </c>
      <c r="AC1849" t="s">
        <v>235</v>
      </c>
      <c r="AL1849" t="s">
        <v>217</v>
      </c>
      <c r="AM1849" t="s">
        <v>8670</v>
      </c>
      <c r="AN1849" t="s">
        <v>6</v>
      </c>
      <c r="AO1849" t="s">
        <v>8266</v>
      </c>
      <c r="AP1849" s="57">
        <v>46312.333333333336</v>
      </c>
      <c r="AR1849" t="s">
        <v>218</v>
      </c>
      <c r="AS1849" t="s">
        <v>108</v>
      </c>
      <c r="AT1849" t="s">
        <v>220</v>
      </c>
      <c r="AU1849">
        <v>20261016</v>
      </c>
      <c r="AV1849" t="s">
        <v>221</v>
      </c>
      <c r="AW1849" t="s">
        <v>1670</v>
      </c>
      <c r="AX1849" t="s">
        <v>222</v>
      </c>
      <c r="BA1849" s="57">
        <v>46312.333333333336</v>
      </c>
      <c r="BB1849" t="s">
        <v>8670</v>
      </c>
      <c r="BC1849">
        <v>2026</v>
      </c>
      <c r="BD1849">
        <v>10</v>
      </c>
      <c r="BE1849">
        <v>16</v>
      </c>
      <c r="BF1849" s="6">
        <f t="shared" si="84"/>
        <v>46311</v>
      </c>
      <c r="BG1849">
        <f t="shared" si="85"/>
        <v>-1.3333333333357587</v>
      </c>
      <c r="BH1849" t="str">
        <f t="shared" si="86"/>
        <v>COMPLY</v>
      </c>
      <c r="BI1849" t="str">
        <f>VLOOKUP(H1849,Sheet2!$A$1:$B$270,2,FALSE)</f>
        <v>BANYUWANGI</v>
      </c>
    </row>
    <row r="1850" spans="1:61">
      <c r="A1850">
        <v>1849</v>
      </c>
      <c r="B1850">
        <v>1002643890</v>
      </c>
      <c r="C1850">
        <v>3</v>
      </c>
      <c r="D1850" t="s">
        <v>42</v>
      </c>
      <c r="E1850">
        <v>5</v>
      </c>
      <c r="F1850" t="s">
        <v>102</v>
      </c>
      <c r="G1850" t="s">
        <v>108</v>
      </c>
      <c r="H1850" t="s">
        <v>381</v>
      </c>
      <c r="I1850" t="s">
        <v>212</v>
      </c>
      <c r="J1850" t="s">
        <v>213</v>
      </c>
      <c r="K1850" t="s">
        <v>149</v>
      </c>
      <c r="M1850" t="s">
        <v>76</v>
      </c>
      <c r="N1850" t="s">
        <v>215</v>
      </c>
      <c r="O1850" s="57">
        <v>46314.664456018516</v>
      </c>
      <c r="P1850" s="57">
        <v>46314.761967592596</v>
      </c>
      <c r="Q1850">
        <v>69412123</v>
      </c>
      <c r="S1850">
        <v>152506219314</v>
      </c>
      <c r="T1850" t="s">
        <v>9227</v>
      </c>
      <c r="U1850" t="s">
        <v>9996</v>
      </c>
      <c r="V1850" t="s">
        <v>9997</v>
      </c>
      <c r="Z1850">
        <v>114.08191503124699</v>
      </c>
      <c r="AA1850">
        <v>-7.6883572506296103</v>
      </c>
      <c r="AB1850" t="s">
        <v>9230</v>
      </c>
      <c r="AC1850" t="s">
        <v>229</v>
      </c>
      <c r="AL1850" t="s">
        <v>217</v>
      </c>
      <c r="AM1850" t="s">
        <v>9998</v>
      </c>
      <c r="AN1850" t="s">
        <v>6</v>
      </c>
      <c r="AO1850" t="s">
        <v>9468</v>
      </c>
      <c r="AR1850" t="s">
        <v>218</v>
      </c>
      <c r="AS1850" t="s">
        <v>108</v>
      </c>
      <c r="AT1850" t="s">
        <v>220</v>
      </c>
      <c r="AU1850">
        <v>20261019</v>
      </c>
      <c r="AV1850" t="s">
        <v>221</v>
      </c>
      <c r="AW1850" t="s">
        <v>1570</v>
      </c>
      <c r="AX1850" t="s">
        <v>222</v>
      </c>
      <c r="BA1850" s="57">
        <v>46314.291666666664</v>
      </c>
      <c r="BB1850" t="s">
        <v>9998</v>
      </c>
      <c r="BC1850">
        <v>2026</v>
      </c>
      <c r="BD1850">
        <v>10</v>
      </c>
      <c r="BE1850">
        <v>19</v>
      </c>
      <c r="BF1850" s="6">
        <f t="shared" si="84"/>
        <v>46314</v>
      </c>
      <c r="BG1850">
        <f t="shared" si="85"/>
        <v>-0.29166666666424135</v>
      </c>
      <c r="BH1850" t="str">
        <f t="shared" si="86"/>
        <v>COMPLY</v>
      </c>
      <c r="BI1850" t="str">
        <f>VLOOKUP(H1850,Sheet2!$A$1:$B$270,2,FALSE)</f>
        <v>BANYUWANGI</v>
      </c>
    </row>
    <row r="1851" spans="1:61">
      <c r="A1851">
        <v>1850</v>
      </c>
      <c r="B1851">
        <v>1002646069</v>
      </c>
      <c r="C1851">
        <v>3</v>
      </c>
      <c r="D1851" t="s">
        <v>42</v>
      </c>
      <c r="E1851">
        <v>5</v>
      </c>
      <c r="F1851" t="s">
        <v>102</v>
      </c>
      <c r="G1851" t="s">
        <v>108</v>
      </c>
      <c r="H1851" t="s">
        <v>381</v>
      </c>
      <c r="I1851" t="s">
        <v>212</v>
      </c>
      <c r="J1851" t="s">
        <v>213</v>
      </c>
      <c r="K1851" t="s">
        <v>149</v>
      </c>
      <c r="L1851" t="s">
        <v>214</v>
      </c>
      <c r="M1851" t="s">
        <v>238</v>
      </c>
      <c r="N1851" t="s">
        <v>215</v>
      </c>
      <c r="O1851" s="57">
        <v>46315.665150462963</v>
      </c>
      <c r="P1851" s="57">
        <v>46315.666747685187</v>
      </c>
      <c r="Q1851">
        <v>69413997</v>
      </c>
      <c r="S1851">
        <v>152506219321</v>
      </c>
      <c r="T1851" t="s">
        <v>10670</v>
      </c>
      <c r="U1851" t="s">
        <v>10671</v>
      </c>
      <c r="V1851" t="s">
        <v>10672</v>
      </c>
      <c r="Z1851">
        <v>114.0006399</v>
      </c>
      <c r="AA1851">
        <v>-7.7072756</v>
      </c>
      <c r="AB1851" t="s">
        <v>10673</v>
      </c>
      <c r="AC1851" t="s">
        <v>235</v>
      </c>
      <c r="AL1851" t="s">
        <v>217</v>
      </c>
      <c r="AM1851" t="s">
        <v>10187</v>
      </c>
      <c r="AN1851" t="s">
        <v>6</v>
      </c>
      <c r="AO1851" t="s">
        <v>10167</v>
      </c>
      <c r="AP1851" s="57">
        <v>46316.625</v>
      </c>
      <c r="AR1851" t="s">
        <v>239</v>
      </c>
      <c r="AS1851" t="s">
        <v>108</v>
      </c>
      <c r="AT1851" t="s">
        <v>230</v>
      </c>
      <c r="AV1851" t="s">
        <v>238</v>
      </c>
      <c r="AW1851" t="s">
        <v>875</v>
      </c>
      <c r="AX1851" t="s">
        <v>222</v>
      </c>
      <c r="BA1851" s="57">
        <v>46316.625</v>
      </c>
      <c r="BB1851" t="s">
        <v>10187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str">
        <f>VLOOKUP(H1851,Sheet2!$A$1:$B$270,2,FALSE)</f>
        <v>BANYUWANGI</v>
      </c>
    </row>
    <row r="1852" spans="1:61">
      <c r="A1852">
        <v>1851</v>
      </c>
      <c r="B1852">
        <v>1002617166</v>
      </c>
      <c r="C1852">
        <v>3</v>
      </c>
      <c r="D1852" t="s">
        <v>42</v>
      </c>
      <c r="E1852">
        <v>5</v>
      </c>
      <c r="F1852" t="s">
        <v>102</v>
      </c>
      <c r="G1852" t="s">
        <v>102</v>
      </c>
      <c r="H1852" t="s">
        <v>372</v>
      </c>
      <c r="I1852" t="s">
        <v>212</v>
      </c>
      <c r="J1852" t="s">
        <v>213</v>
      </c>
      <c r="K1852" t="s">
        <v>149</v>
      </c>
      <c r="M1852" t="s">
        <v>76</v>
      </c>
      <c r="N1852" t="s">
        <v>215</v>
      </c>
      <c r="O1852" s="57">
        <v>46296.408101851855</v>
      </c>
      <c r="P1852" s="57">
        <v>46296.850081018521</v>
      </c>
      <c r="Q1852">
        <v>69400906</v>
      </c>
      <c r="R1852">
        <v>3368900010</v>
      </c>
      <c r="S1852">
        <v>152539206020</v>
      </c>
      <c r="T1852" t="s">
        <v>927</v>
      </c>
      <c r="U1852" t="s">
        <v>1351</v>
      </c>
      <c r="V1852" t="s">
        <v>1352</v>
      </c>
      <c r="Z1852">
        <v>113.608535</v>
      </c>
      <c r="AA1852">
        <v>-8.3398029999999999</v>
      </c>
      <c r="AB1852" t="s">
        <v>928</v>
      </c>
      <c r="AC1852" t="s">
        <v>229</v>
      </c>
      <c r="AL1852" t="s">
        <v>217</v>
      </c>
      <c r="AM1852" t="s">
        <v>1353</v>
      </c>
      <c r="AN1852" t="s">
        <v>6</v>
      </c>
      <c r="AO1852" s="57">
        <v>46032.413738425923</v>
      </c>
      <c r="AR1852" t="s">
        <v>218</v>
      </c>
      <c r="AS1852" t="s">
        <v>574</v>
      </c>
      <c r="AT1852" t="s">
        <v>230</v>
      </c>
      <c r="AU1852">
        <v>20261001</v>
      </c>
      <c r="AV1852" t="s">
        <v>221</v>
      </c>
      <c r="AW1852" t="s">
        <v>540</v>
      </c>
      <c r="AX1852" t="s">
        <v>222</v>
      </c>
      <c r="BA1852" s="57">
        <v>46296.291666666664</v>
      </c>
      <c r="BB1852" t="s">
        <v>1353</v>
      </c>
      <c r="BC1852">
        <v>2026</v>
      </c>
      <c r="BD1852">
        <v>10</v>
      </c>
      <c r="BE1852">
        <v>1</v>
      </c>
      <c r="BF1852" s="6">
        <f t="shared" si="84"/>
        <v>46296</v>
      </c>
      <c r="BG1852">
        <f t="shared" si="85"/>
        <v>-0.29166666666424135</v>
      </c>
      <c r="BH1852" t="str">
        <f t="shared" si="86"/>
        <v>COMPLY</v>
      </c>
      <c r="BI1852" t="str">
        <f>VLOOKUP(H1852,Sheet2!$A$1:$B$270,2,FALSE)</f>
        <v>JEMBER</v>
      </c>
    </row>
    <row r="1853" spans="1:61">
      <c r="A1853">
        <v>1852</v>
      </c>
      <c r="B1853">
        <v>1002640471</v>
      </c>
      <c r="C1853">
        <v>3</v>
      </c>
      <c r="D1853" t="s">
        <v>42</v>
      </c>
      <c r="E1853">
        <v>5</v>
      </c>
      <c r="F1853" t="s">
        <v>102</v>
      </c>
      <c r="G1853" t="s">
        <v>102</v>
      </c>
      <c r="H1853" t="s">
        <v>360</v>
      </c>
      <c r="I1853" t="s">
        <v>212</v>
      </c>
      <c r="J1853" t="s">
        <v>213</v>
      </c>
      <c r="K1853" t="s">
        <v>149</v>
      </c>
      <c r="M1853" t="s">
        <v>1400</v>
      </c>
      <c r="N1853" t="s">
        <v>563</v>
      </c>
      <c r="O1853" s="57">
        <v>46311.630185185182</v>
      </c>
      <c r="P1853" s="57">
        <v>46314.668124999997</v>
      </c>
      <c r="Q1853">
        <v>69411646</v>
      </c>
      <c r="S1853">
        <v>152501281129</v>
      </c>
      <c r="T1853" t="s">
        <v>9238</v>
      </c>
      <c r="U1853" t="s">
        <v>9239</v>
      </c>
      <c r="V1853" t="s">
        <v>9240</v>
      </c>
      <c r="Z1853">
        <v>113.7025833</v>
      </c>
      <c r="AA1853">
        <v>-8.1569450000000003</v>
      </c>
      <c r="AB1853" t="s">
        <v>9241</v>
      </c>
      <c r="AC1853" t="s">
        <v>229</v>
      </c>
      <c r="AL1853" t="s">
        <v>217</v>
      </c>
      <c r="AM1853" t="s">
        <v>9242</v>
      </c>
      <c r="AN1853" t="s">
        <v>6</v>
      </c>
      <c r="AO1853" t="s">
        <v>8164</v>
      </c>
      <c r="AP1853" s="57">
        <v>46312.625</v>
      </c>
      <c r="AR1853" t="s">
        <v>14</v>
      </c>
      <c r="AS1853" t="s">
        <v>102</v>
      </c>
      <c r="AT1853" t="s">
        <v>230</v>
      </c>
      <c r="AV1853" t="s">
        <v>9999</v>
      </c>
      <c r="AW1853" t="s">
        <v>541</v>
      </c>
      <c r="AX1853" t="s">
        <v>222</v>
      </c>
      <c r="BA1853" s="57">
        <v>46312.625</v>
      </c>
      <c r="BB1853" t="s">
        <v>9242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str">
        <f>VLOOKUP(H1853,Sheet2!$A$1:$B$270,2,FALSE)</f>
        <v>JEMBER</v>
      </c>
    </row>
    <row r="1854" spans="1:61">
      <c r="A1854">
        <v>1853</v>
      </c>
      <c r="B1854">
        <v>1002617727</v>
      </c>
      <c r="C1854">
        <v>3</v>
      </c>
      <c r="D1854" t="s">
        <v>42</v>
      </c>
      <c r="E1854">
        <v>5</v>
      </c>
      <c r="F1854" t="s">
        <v>102</v>
      </c>
      <c r="G1854" t="s">
        <v>102</v>
      </c>
      <c r="H1854" t="s">
        <v>360</v>
      </c>
      <c r="I1854" t="s">
        <v>212</v>
      </c>
      <c r="J1854" t="s">
        <v>213</v>
      </c>
      <c r="K1854" t="s">
        <v>149</v>
      </c>
      <c r="L1854" t="s">
        <v>214</v>
      </c>
      <c r="M1854" t="s">
        <v>76</v>
      </c>
      <c r="N1854" t="s">
        <v>215</v>
      </c>
      <c r="O1854" s="57">
        <v>46296.519849537035</v>
      </c>
      <c r="P1854" s="57">
        <v>46297.594965277778</v>
      </c>
      <c r="Q1854">
        <v>69402313</v>
      </c>
      <c r="S1854">
        <v>152501281067</v>
      </c>
      <c r="T1854" t="s">
        <v>1354</v>
      </c>
      <c r="U1854" t="s">
        <v>1355</v>
      </c>
      <c r="V1854" t="s">
        <v>1356</v>
      </c>
      <c r="Z1854">
        <v>113.705057166516</v>
      </c>
      <c r="AA1854">
        <v>-8.16480285008255</v>
      </c>
      <c r="AB1854" t="s">
        <v>1357</v>
      </c>
      <c r="AC1854" t="s">
        <v>216</v>
      </c>
      <c r="AL1854" t="s">
        <v>217</v>
      </c>
      <c r="AM1854" t="s">
        <v>1358</v>
      </c>
      <c r="AN1854" t="s">
        <v>6</v>
      </c>
      <c r="AO1854" s="57">
        <v>46032.559305555558</v>
      </c>
      <c r="AP1854" s="57">
        <v>46297.458333333336</v>
      </c>
      <c r="AR1854" t="s">
        <v>218</v>
      </c>
      <c r="AS1854" t="s">
        <v>102</v>
      </c>
      <c r="AT1854" t="s">
        <v>230</v>
      </c>
      <c r="AU1854">
        <v>20261002</v>
      </c>
      <c r="AV1854" t="s">
        <v>221</v>
      </c>
      <c r="AW1854" t="s">
        <v>879</v>
      </c>
      <c r="AX1854" t="s">
        <v>222</v>
      </c>
      <c r="BA1854" s="57">
        <v>46297.458333333336</v>
      </c>
      <c r="BB1854" t="s">
        <v>1358</v>
      </c>
      <c r="BC1854">
        <v>2026</v>
      </c>
      <c r="BD1854">
        <v>10</v>
      </c>
      <c r="BE1854">
        <v>2</v>
      </c>
      <c r="BF1854" s="6">
        <f t="shared" si="84"/>
        <v>46297</v>
      </c>
      <c r="BG1854">
        <f t="shared" si="85"/>
        <v>-0.45833333333575865</v>
      </c>
      <c r="BH1854" t="str">
        <f t="shared" si="86"/>
        <v>COMPLY</v>
      </c>
      <c r="BI1854" t="str">
        <f>VLOOKUP(H1854,Sheet2!$A$1:$B$270,2,FALSE)</f>
        <v>JEMBER</v>
      </c>
    </row>
    <row r="1855" spans="1:61">
      <c r="A1855">
        <v>1854</v>
      </c>
      <c r="B1855">
        <v>1002620211</v>
      </c>
      <c r="C1855">
        <v>3</v>
      </c>
      <c r="D1855" t="s">
        <v>42</v>
      </c>
      <c r="E1855">
        <v>5</v>
      </c>
      <c r="F1855" t="s">
        <v>102</v>
      </c>
      <c r="G1855" t="s">
        <v>102</v>
      </c>
      <c r="H1855" t="s">
        <v>360</v>
      </c>
      <c r="I1855" t="s">
        <v>212</v>
      </c>
      <c r="J1855" t="s">
        <v>213</v>
      </c>
      <c r="K1855" t="s">
        <v>149</v>
      </c>
      <c r="L1855" t="s">
        <v>214</v>
      </c>
      <c r="M1855" t="s">
        <v>76</v>
      </c>
      <c r="N1855" t="s">
        <v>215</v>
      </c>
      <c r="O1855" s="57">
        <v>46297.636574074073</v>
      </c>
      <c r="P1855" s="57">
        <v>46299.37122685185</v>
      </c>
      <c r="Q1855">
        <v>69403248</v>
      </c>
      <c r="S1855">
        <v>152501281076</v>
      </c>
      <c r="T1855" t="s">
        <v>2380</v>
      </c>
      <c r="U1855" t="s">
        <v>2381</v>
      </c>
      <c r="V1855" t="s">
        <v>2382</v>
      </c>
      <c r="Z1855">
        <v>113.670350052416</v>
      </c>
      <c r="AA1855">
        <v>-8.1830560354887698</v>
      </c>
      <c r="AB1855" t="s">
        <v>2383</v>
      </c>
      <c r="AC1855" t="s">
        <v>216</v>
      </c>
      <c r="AL1855" t="s">
        <v>217</v>
      </c>
      <c r="AM1855" t="s">
        <v>2384</v>
      </c>
      <c r="AN1855" t="s">
        <v>6</v>
      </c>
      <c r="AO1855" s="57">
        <v>46063.652951388889</v>
      </c>
      <c r="AP1855" s="57">
        <v>46298.625</v>
      </c>
      <c r="AR1855" t="s">
        <v>218</v>
      </c>
      <c r="AS1855" t="s">
        <v>102</v>
      </c>
      <c r="AT1855" t="s">
        <v>230</v>
      </c>
      <c r="AU1855">
        <v>20261004</v>
      </c>
      <c r="AV1855" t="s">
        <v>221</v>
      </c>
      <c r="AW1855" t="s">
        <v>877</v>
      </c>
      <c r="AX1855" t="s">
        <v>222</v>
      </c>
      <c r="BA1855" s="57">
        <v>46298.625</v>
      </c>
      <c r="BB1855" t="s">
        <v>2384</v>
      </c>
      <c r="BC1855">
        <v>2026</v>
      </c>
      <c r="BD1855">
        <v>10</v>
      </c>
      <c r="BE1855">
        <v>4</v>
      </c>
      <c r="BF1855" s="6">
        <f t="shared" si="84"/>
        <v>46299</v>
      </c>
      <c r="BG1855">
        <f t="shared" si="85"/>
        <v>0.375</v>
      </c>
      <c r="BH1855" t="str">
        <f t="shared" si="86"/>
        <v>COMPLY</v>
      </c>
      <c r="BI1855" t="str">
        <f>VLOOKUP(H1855,Sheet2!$A$1:$B$270,2,FALSE)</f>
        <v>JEMBER</v>
      </c>
    </row>
    <row r="1856" spans="1:61">
      <c r="A1856">
        <v>1855</v>
      </c>
      <c r="B1856">
        <v>1002625867</v>
      </c>
      <c r="C1856">
        <v>3</v>
      </c>
      <c r="D1856" t="s">
        <v>42</v>
      </c>
      <c r="E1856">
        <v>5</v>
      </c>
      <c r="F1856" t="s">
        <v>102</v>
      </c>
      <c r="G1856" t="s">
        <v>102</v>
      </c>
      <c r="H1856" t="s">
        <v>360</v>
      </c>
      <c r="I1856" t="s">
        <v>212</v>
      </c>
      <c r="J1856" t="s">
        <v>213</v>
      </c>
      <c r="K1856" t="s">
        <v>149</v>
      </c>
      <c r="L1856" t="s">
        <v>214</v>
      </c>
      <c r="M1856" t="s">
        <v>76</v>
      </c>
      <c r="N1856" t="s">
        <v>215</v>
      </c>
      <c r="O1856" s="57">
        <v>46302.488680555558</v>
      </c>
      <c r="P1856" s="57">
        <v>46303.866863425923</v>
      </c>
      <c r="Q1856">
        <v>69405712</v>
      </c>
      <c r="S1856">
        <v>152501281097</v>
      </c>
      <c r="T1856" t="s">
        <v>4312</v>
      </c>
      <c r="U1856" t="s">
        <v>4313</v>
      </c>
      <c r="V1856" t="s">
        <v>4314</v>
      </c>
      <c r="Z1856">
        <v>113.66687424480899</v>
      </c>
      <c r="AA1856">
        <v>-8.1848311638775897</v>
      </c>
      <c r="AB1856" t="s">
        <v>4315</v>
      </c>
      <c r="AC1856" t="s">
        <v>216</v>
      </c>
      <c r="AL1856" t="s">
        <v>217</v>
      </c>
      <c r="AM1856" t="s">
        <v>3221</v>
      </c>
      <c r="AN1856" t="s">
        <v>6</v>
      </c>
      <c r="AO1856" s="57">
        <v>46213.496678240743</v>
      </c>
      <c r="AP1856" s="57">
        <v>46303.333333333336</v>
      </c>
      <c r="AR1856" t="s">
        <v>218</v>
      </c>
      <c r="AS1856" t="s">
        <v>102</v>
      </c>
      <c r="AT1856" t="s">
        <v>230</v>
      </c>
      <c r="AU1856">
        <v>20261008</v>
      </c>
      <c r="AV1856" t="s">
        <v>221</v>
      </c>
      <c r="AW1856" t="s">
        <v>880</v>
      </c>
      <c r="AX1856" t="s">
        <v>222</v>
      </c>
      <c r="BA1856" s="57">
        <v>46303.333333333336</v>
      </c>
      <c r="BB1856" t="s">
        <v>3221</v>
      </c>
      <c r="BC1856">
        <v>2026</v>
      </c>
      <c r="BD1856">
        <v>10</v>
      </c>
      <c r="BE1856">
        <v>8</v>
      </c>
      <c r="BF1856" s="6">
        <f t="shared" si="84"/>
        <v>46303</v>
      </c>
      <c r="BG1856">
        <f t="shared" si="85"/>
        <v>-0.33333333333575865</v>
      </c>
      <c r="BH1856" t="str">
        <f t="shared" si="86"/>
        <v>COMPLY</v>
      </c>
      <c r="BI1856" t="str">
        <f>VLOOKUP(H1856,Sheet2!$A$1:$B$270,2,FALSE)</f>
        <v>JEMBER</v>
      </c>
    </row>
    <row r="1857" spans="1:61">
      <c r="A1857">
        <v>1856</v>
      </c>
      <c r="B1857">
        <v>1002633533</v>
      </c>
      <c r="C1857">
        <v>3</v>
      </c>
      <c r="D1857" t="s">
        <v>42</v>
      </c>
      <c r="E1857">
        <v>5</v>
      </c>
      <c r="F1857" t="s">
        <v>102</v>
      </c>
      <c r="G1857" t="s">
        <v>102</v>
      </c>
      <c r="H1857" t="s">
        <v>360</v>
      </c>
      <c r="I1857" t="s">
        <v>212</v>
      </c>
      <c r="J1857" t="s">
        <v>213</v>
      </c>
      <c r="K1857" t="s">
        <v>149</v>
      </c>
      <c r="M1857" t="s">
        <v>76</v>
      </c>
      <c r="N1857" t="s">
        <v>563</v>
      </c>
      <c r="O1857" s="57">
        <v>46307.672847222224</v>
      </c>
      <c r="P1857" s="57">
        <v>46309.845057870371</v>
      </c>
      <c r="Q1857">
        <v>69408860</v>
      </c>
      <c r="S1857">
        <v>152501281111</v>
      </c>
      <c r="T1857" t="s">
        <v>6516</v>
      </c>
      <c r="U1857" t="s">
        <v>6517</v>
      </c>
      <c r="V1857" t="s">
        <v>6518</v>
      </c>
      <c r="Z1857">
        <v>113.7152184</v>
      </c>
      <c r="AA1857">
        <v>-8.1509607000000006</v>
      </c>
      <c r="AB1857" t="s">
        <v>6519</v>
      </c>
      <c r="AC1857" t="s">
        <v>284</v>
      </c>
      <c r="AL1857" t="s">
        <v>217</v>
      </c>
      <c r="AM1857" t="s">
        <v>6520</v>
      </c>
      <c r="AN1857" t="s">
        <v>6</v>
      </c>
      <c r="AO1857" s="57">
        <v>46366.684236111112</v>
      </c>
      <c r="AP1857" s="57">
        <v>46312.333333333336</v>
      </c>
      <c r="AR1857" t="s">
        <v>218</v>
      </c>
      <c r="AS1857" t="s">
        <v>102</v>
      </c>
      <c r="AT1857" t="s">
        <v>230</v>
      </c>
      <c r="AU1857">
        <v>20261014</v>
      </c>
      <c r="AV1857" t="s">
        <v>221</v>
      </c>
      <c r="AW1857" t="s">
        <v>2695</v>
      </c>
      <c r="AX1857" t="s">
        <v>222</v>
      </c>
      <c r="BA1857" s="57">
        <v>46312.333333333336</v>
      </c>
      <c r="BB1857" t="s">
        <v>6520</v>
      </c>
      <c r="BC1857">
        <v>2026</v>
      </c>
      <c r="BD1857">
        <v>10</v>
      </c>
      <c r="BE1857">
        <v>14</v>
      </c>
      <c r="BF1857" s="6">
        <f t="shared" si="84"/>
        <v>46309</v>
      </c>
      <c r="BG1857">
        <f t="shared" si="85"/>
        <v>-3.3333333333357587</v>
      </c>
      <c r="BH1857" t="str">
        <f t="shared" si="86"/>
        <v>COMPLY</v>
      </c>
      <c r="BI1857" t="str">
        <f>VLOOKUP(H1857,Sheet2!$A$1:$B$270,2,FALSE)</f>
        <v>JEMBER</v>
      </c>
    </row>
    <row r="1858" spans="1:61">
      <c r="A1858">
        <v>1857</v>
      </c>
      <c r="B1858">
        <v>1002639735</v>
      </c>
      <c r="C1858">
        <v>3</v>
      </c>
      <c r="D1858" t="s">
        <v>42</v>
      </c>
      <c r="E1858">
        <v>5</v>
      </c>
      <c r="F1858" t="s">
        <v>102</v>
      </c>
      <c r="G1858" t="s">
        <v>102</v>
      </c>
      <c r="H1858" t="s">
        <v>360</v>
      </c>
      <c r="I1858" t="s">
        <v>212</v>
      </c>
      <c r="J1858" t="s">
        <v>213</v>
      </c>
      <c r="K1858" t="s">
        <v>149</v>
      </c>
      <c r="L1858" t="s">
        <v>214</v>
      </c>
      <c r="M1858" t="s">
        <v>76</v>
      </c>
      <c r="N1858" t="s">
        <v>215</v>
      </c>
      <c r="O1858" s="57">
        <v>46311.440694444442</v>
      </c>
      <c r="P1858" s="57">
        <v>46312.345497685186</v>
      </c>
      <c r="Q1858">
        <v>69411289</v>
      </c>
      <c r="S1858">
        <v>152501281127</v>
      </c>
      <c r="T1858" t="s">
        <v>9233</v>
      </c>
      <c r="U1858" t="s">
        <v>9234</v>
      </c>
      <c r="V1858" t="s">
        <v>9235</v>
      </c>
      <c r="Z1858">
        <v>113.71207248419501</v>
      </c>
      <c r="AA1858">
        <v>-8.1499988411888893</v>
      </c>
      <c r="AB1858" t="s">
        <v>9236</v>
      </c>
      <c r="AC1858" t="s">
        <v>216</v>
      </c>
      <c r="AL1858" t="s">
        <v>217</v>
      </c>
      <c r="AM1858" t="s">
        <v>9237</v>
      </c>
      <c r="AN1858" t="s">
        <v>6</v>
      </c>
      <c r="AO1858" t="s">
        <v>8266</v>
      </c>
      <c r="AP1858" s="57">
        <v>46312.333333333336</v>
      </c>
      <c r="AR1858" t="s">
        <v>218</v>
      </c>
      <c r="AS1858" t="s">
        <v>102</v>
      </c>
      <c r="AT1858" t="s">
        <v>230</v>
      </c>
      <c r="AU1858">
        <v>20261017</v>
      </c>
      <c r="AV1858" t="s">
        <v>221</v>
      </c>
      <c r="AW1858" t="s">
        <v>877</v>
      </c>
      <c r="AX1858" t="s">
        <v>222</v>
      </c>
      <c r="BA1858" s="57">
        <v>46312.333333333336</v>
      </c>
      <c r="BB1858" t="s">
        <v>9237</v>
      </c>
      <c r="BC1858">
        <v>2026</v>
      </c>
      <c r="BD1858">
        <v>10</v>
      </c>
      <c r="BE1858">
        <v>17</v>
      </c>
      <c r="BF1858" s="6">
        <f t="shared" ref="BF1858:BF1921" si="87">DATE(BC1858,BD1858,BE1858)</f>
        <v>46312</v>
      </c>
      <c r="BG1858">
        <f t="shared" ref="BG1858:BG1921" si="88">BF1858-BA1858</f>
        <v>-0.33333333333575865</v>
      </c>
      <c r="BH1858" t="str">
        <f t="shared" ref="BH1858:BH1921" si="89">IF(BG1858=1,"COMPLY",IF(BG1858&lt;1,"COMPLY","NOT COMPLY"))</f>
        <v>COMPLY</v>
      </c>
      <c r="BI1858" t="str">
        <f>VLOOKUP(H1858,Sheet2!$A$1:$B$270,2,FALSE)</f>
        <v>JEMBER</v>
      </c>
    </row>
    <row r="1859" spans="1:61">
      <c r="A1859">
        <v>1858</v>
      </c>
      <c r="B1859">
        <v>1002643474</v>
      </c>
      <c r="C1859">
        <v>3</v>
      </c>
      <c r="D1859" t="s">
        <v>42</v>
      </c>
      <c r="E1859">
        <v>5</v>
      </c>
      <c r="F1859" t="s">
        <v>102</v>
      </c>
      <c r="G1859" t="s">
        <v>102</v>
      </c>
      <c r="H1859" t="s">
        <v>360</v>
      </c>
      <c r="I1859" t="s">
        <v>212</v>
      </c>
      <c r="J1859" t="s">
        <v>213</v>
      </c>
      <c r="K1859" t="s">
        <v>149</v>
      </c>
      <c r="M1859" t="s">
        <v>76</v>
      </c>
      <c r="N1859" t="s">
        <v>215</v>
      </c>
      <c r="O1859" s="57">
        <v>46314.609675925924</v>
      </c>
      <c r="P1859" s="57">
        <v>46314.892418981479</v>
      </c>
      <c r="Q1859">
        <v>69413055</v>
      </c>
      <c r="S1859">
        <v>152501281139</v>
      </c>
      <c r="T1859" t="s">
        <v>10000</v>
      </c>
      <c r="U1859" t="s">
        <v>10001</v>
      </c>
      <c r="V1859" t="s">
        <v>10002</v>
      </c>
      <c r="Z1859">
        <v>113.6833922</v>
      </c>
      <c r="AA1859">
        <v>-8.1745353999999999</v>
      </c>
      <c r="AB1859" t="s">
        <v>10003</v>
      </c>
      <c r="AC1859" t="s">
        <v>229</v>
      </c>
      <c r="AL1859" t="s">
        <v>217</v>
      </c>
      <c r="AM1859" t="s">
        <v>10004</v>
      </c>
      <c r="AN1859" t="s">
        <v>6</v>
      </c>
      <c r="AO1859" t="s">
        <v>9590</v>
      </c>
      <c r="AP1859" s="57">
        <v>46315.625</v>
      </c>
      <c r="AR1859" t="s">
        <v>218</v>
      </c>
      <c r="AS1859" t="s">
        <v>102</v>
      </c>
      <c r="AT1859" t="s">
        <v>230</v>
      </c>
      <c r="AU1859">
        <v>20261019</v>
      </c>
      <c r="AV1859" t="s">
        <v>221</v>
      </c>
      <c r="AW1859" t="s">
        <v>540</v>
      </c>
      <c r="AX1859" t="s">
        <v>222</v>
      </c>
      <c r="BA1859" s="57">
        <v>46315.625</v>
      </c>
      <c r="BB1859" t="s">
        <v>10004</v>
      </c>
      <c r="BC1859">
        <v>2026</v>
      </c>
      <c r="BD1859">
        <v>10</v>
      </c>
      <c r="BE1859">
        <v>19</v>
      </c>
      <c r="BF1859" s="6">
        <f t="shared" si="87"/>
        <v>46314</v>
      </c>
      <c r="BG1859">
        <f t="shared" si="88"/>
        <v>-1.625</v>
      </c>
      <c r="BH1859" t="str">
        <f t="shared" si="89"/>
        <v>COMPLY</v>
      </c>
      <c r="BI1859" t="str">
        <f>VLOOKUP(H1859,Sheet2!$A$1:$B$270,2,FALSE)</f>
        <v>JEMBER</v>
      </c>
    </row>
    <row r="1860" spans="1:61">
      <c r="A1860">
        <v>1859</v>
      </c>
      <c r="B1860">
        <v>1002643927</v>
      </c>
      <c r="C1860">
        <v>3</v>
      </c>
      <c r="D1860" t="s">
        <v>42</v>
      </c>
      <c r="E1860">
        <v>5</v>
      </c>
      <c r="F1860" t="s">
        <v>102</v>
      </c>
      <c r="G1860" t="s">
        <v>102</v>
      </c>
      <c r="H1860" t="s">
        <v>360</v>
      </c>
      <c r="I1860" t="s">
        <v>212</v>
      </c>
      <c r="J1860" t="s">
        <v>213</v>
      </c>
      <c r="K1860" t="s">
        <v>149</v>
      </c>
      <c r="M1860" t="s">
        <v>76</v>
      </c>
      <c r="N1860" t="s">
        <v>563</v>
      </c>
      <c r="O1860" s="57">
        <v>46314.668136574073</v>
      </c>
      <c r="P1860" s="57">
        <v>46314.835023148145</v>
      </c>
      <c r="Q1860">
        <v>69411646</v>
      </c>
      <c r="S1860">
        <v>152501281144</v>
      </c>
      <c r="T1860" t="s">
        <v>9238</v>
      </c>
      <c r="U1860" t="s">
        <v>9239</v>
      </c>
      <c r="V1860" t="s">
        <v>10005</v>
      </c>
      <c r="Z1860">
        <v>113.702413730535</v>
      </c>
      <c r="AA1860">
        <v>-8.1569811943135395</v>
      </c>
      <c r="AB1860" t="s">
        <v>9241</v>
      </c>
      <c r="AC1860" t="s">
        <v>229</v>
      </c>
      <c r="AL1860" t="s">
        <v>217</v>
      </c>
      <c r="AM1860" t="s">
        <v>10006</v>
      </c>
      <c r="AN1860" t="s">
        <v>6</v>
      </c>
      <c r="AO1860" t="s">
        <v>9468</v>
      </c>
      <c r="AR1860" t="s">
        <v>218</v>
      </c>
      <c r="AS1860" t="s">
        <v>102</v>
      </c>
      <c r="AT1860" t="s">
        <v>230</v>
      </c>
      <c r="AU1860">
        <v>20261019</v>
      </c>
      <c r="AV1860" t="s">
        <v>221</v>
      </c>
      <c r="AW1860" t="s">
        <v>861</v>
      </c>
      <c r="AX1860" t="s">
        <v>222</v>
      </c>
      <c r="BA1860" s="57">
        <v>46314.291666666664</v>
      </c>
      <c r="BB1860" t="s">
        <v>10006</v>
      </c>
      <c r="BC1860">
        <v>2026</v>
      </c>
      <c r="BD1860">
        <v>10</v>
      </c>
      <c r="BE1860">
        <v>19</v>
      </c>
      <c r="BF1860" s="6">
        <f t="shared" si="87"/>
        <v>46314</v>
      </c>
      <c r="BG1860">
        <f t="shared" si="88"/>
        <v>-0.29166666666424135</v>
      </c>
      <c r="BH1860" t="str">
        <f t="shared" si="89"/>
        <v>COMPLY</v>
      </c>
      <c r="BI1860" t="str">
        <f>VLOOKUP(H1860,Sheet2!$A$1:$B$270,2,FALSE)</f>
        <v>JEMBER</v>
      </c>
    </row>
    <row r="1861" spans="1:61">
      <c r="A1861">
        <v>1860</v>
      </c>
      <c r="B1861">
        <v>1002637000</v>
      </c>
      <c r="C1861">
        <v>3</v>
      </c>
      <c r="D1861" t="s">
        <v>42</v>
      </c>
      <c r="E1861">
        <v>5</v>
      </c>
      <c r="F1861" t="s">
        <v>102</v>
      </c>
      <c r="G1861" t="s">
        <v>102</v>
      </c>
      <c r="H1861" t="s">
        <v>491</v>
      </c>
      <c r="I1861" t="s">
        <v>212</v>
      </c>
      <c r="J1861" t="s">
        <v>213</v>
      </c>
      <c r="K1861" t="s">
        <v>149</v>
      </c>
      <c r="M1861" t="s">
        <v>76</v>
      </c>
      <c r="N1861" t="s">
        <v>215</v>
      </c>
      <c r="O1861" s="57">
        <v>46309.613229166665</v>
      </c>
      <c r="P1861" s="57">
        <v>46311.415810185186</v>
      </c>
      <c r="Q1861">
        <v>69410214</v>
      </c>
      <c r="S1861">
        <v>152514214864</v>
      </c>
      <c r="T1861" t="s">
        <v>7310</v>
      </c>
      <c r="U1861" t="s">
        <v>7311</v>
      </c>
      <c r="V1861" t="s">
        <v>7312</v>
      </c>
      <c r="Z1861">
        <v>113.6367742</v>
      </c>
      <c r="AA1861">
        <v>-8.2729215000000007</v>
      </c>
      <c r="AB1861" t="s">
        <v>7313</v>
      </c>
      <c r="AC1861" t="s">
        <v>229</v>
      </c>
      <c r="AL1861" t="s">
        <v>217</v>
      </c>
      <c r="AM1861" t="s">
        <v>7314</v>
      </c>
      <c r="AN1861" t="s">
        <v>6</v>
      </c>
      <c r="AO1861" t="s">
        <v>6856</v>
      </c>
      <c r="AQ1861" t="s">
        <v>841</v>
      </c>
      <c r="AR1861" t="s">
        <v>218</v>
      </c>
      <c r="AS1861" t="s">
        <v>574</v>
      </c>
      <c r="AT1861" t="s">
        <v>230</v>
      </c>
      <c r="AU1861">
        <v>20261016</v>
      </c>
      <c r="AV1861" t="s">
        <v>221</v>
      </c>
      <c r="AW1861" t="s">
        <v>7315</v>
      </c>
      <c r="AX1861" t="s">
        <v>222</v>
      </c>
      <c r="BA1861" s="57">
        <v>46310.625</v>
      </c>
      <c r="BB1861" t="s">
        <v>7314</v>
      </c>
      <c r="BC1861">
        <v>2026</v>
      </c>
      <c r="BD1861">
        <v>10</v>
      </c>
      <c r="BE1861">
        <v>16</v>
      </c>
      <c r="BF1861" s="6">
        <f t="shared" si="87"/>
        <v>46311</v>
      </c>
      <c r="BG1861">
        <f t="shared" si="88"/>
        <v>0.375</v>
      </c>
      <c r="BH1861" t="str">
        <f t="shared" si="89"/>
        <v>COMPLY</v>
      </c>
      <c r="BI1861" t="str">
        <f>VLOOKUP(H1861,Sheet2!$A$1:$B$270,2,FALSE)</f>
        <v>JEMBER</v>
      </c>
    </row>
    <row r="1862" spans="1:61">
      <c r="A1862">
        <v>1861</v>
      </c>
      <c r="B1862">
        <v>1002636916</v>
      </c>
      <c r="C1862">
        <v>3</v>
      </c>
      <c r="D1862" t="s">
        <v>42</v>
      </c>
      <c r="E1862">
        <v>5</v>
      </c>
      <c r="F1862" t="s">
        <v>102</v>
      </c>
      <c r="G1862" t="s">
        <v>102</v>
      </c>
      <c r="H1862" t="s">
        <v>491</v>
      </c>
      <c r="I1862" t="s">
        <v>212</v>
      </c>
      <c r="J1862" t="s">
        <v>213</v>
      </c>
      <c r="K1862" t="s">
        <v>149</v>
      </c>
      <c r="M1862" t="s">
        <v>76</v>
      </c>
      <c r="N1862" t="s">
        <v>215</v>
      </c>
      <c r="O1862" s="57">
        <v>46309.596759259257</v>
      </c>
      <c r="P1862" s="57">
        <v>46310.60491898148</v>
      </c>
      <c r="Q1862">
        <v>69410136</v>
      </c>
      <c r="S1862">
        <v>152514214863</v>
      </c>
      <c r="T1862" t="s">
        <v>7316</v>
      </c>
      <c r="U1862" t="s">
        <v>7317</v>
      </c>
      <c r="V1862" t="s">
        <v>7318</v>
      </c>
      <c r="Z1862">
        <v>113.6328851</v>
      </c>
      <c r="AA1862">
        <v>-8.2549212999999995</v>
      </c>
      <c r="AB1862" t="s">
        <v>7319</v>
      </c>
      <c r="AC1862" t="s">
        <v>229</v>
      </c>
      <c r="AL1862" t="s">
        <v>217</v>
      </c>
      <c r="AM1862" t="s">
        <v>7320</v>
      </c>
      <c r="AN1862" t="s">
        <v>6</v>
      </c>
      <c r="AO1862" t="s">
        <v>7033</v>
      </c>
      <c r="AQ1862" t="s">
        <v>841</v>
      </c>
      <c r="AR1862" t="s">
        <v>218</v>
      </c>
      <c r="AS1862" t="s">
        <v>574</v>
      </c>
      <c r="AT1862" t="s">
        <v>230</v>
      </c>
      <c r="AU1862">
        <v>20261015</v>
      </c>
      <c r="AV1862" t="s">
        <v>221</v>
      </c>
      <c r="AW1862" t="s">
        <v>7315</v>
      </c>
      <c r="AX1862" t="s">
        <v>222</v>
      </c>
      <c r="BA1862" s="57">
        <v>46310.625</v>
      </c>
      <c r="BB1862" t="s">
        <v>7320</v>
      </c>
      <c r="BC1862">
        <v>2026</v>
      </c>
      <c r="BD1862">
        <v>10</v>
      </c>
      <c r="BE1862">
        <v>15</v>
      </c>
      <c r="BF1862" s="6">
        <f t="shared" si="87"/>
        <v>46310</v>
      </c>
      <c r="BG1862">
        <f t="shared" si="88"/>
        <v>-0.625</v>
      </c>
      <c r="BH1862" t="str">
        <f t="shared" si="89"/>
        <v>COMPLY</v>
      </c>
      <c r="BI1862" t="str">
        <f>VLOOKUP(H1862,Sheet2!$A$1:$B$270,2,FALSE)</f>
        <v>JEMBER</v>
      </c>
    </row>
    <row r="1863" spans="1:61">
      <c r="A1863">
        <v>1862</v>
      </c>
      <c r="B1863">
        <v>1002642042</v>
      </c>
      <c r="C1863">
        <v>3</v>
      </c>
      <c r="D1863" t="s">
        <v>42</v>
      </c>
      <c r="E1863">
        <v>5</v>
      </c>
      <c r="F1863" t="s">
        <v>102</v>
      </c>
      <c r="G1863" t="s">
        <v>102</v>
      </c>
      <c r="H1863" t="s">
        <v>446</v>
      </c>
      <c r="I1863" t="s">
        <v>212</v>
      </c>
      <c r="J1863" t="s">
        <v>213</v>
      </c>
      <c r="K1863" t="s">
        <v>149</v>
      </c>
      <c r="L1863" t="s">
        <v>214</v>
      </c>
      <c r="M1863" t="s">
        <v>76</v>
      </c>
      <c r="N1863" t="s">
        <v>215</v>
      </c>
      <c r="O1863" s="57">
        <v>46313.762199074074</v>
      </c>
      <c r="P1863" s="57">
        <v>46314.593645833331</v>
      </c>
      <c r="Q1863">
        <v>69412492</v>
      </c>
      <c r="S1863">
        <v>152538203967</v>
      </c>
      <c r="T1863" t="s">
        <v>9243</v>
      </c>
      <c r="U1863" t="s">
        <v>9244</v>
      </c>
      <c r="V1863" t="s">
        <v>9245</v>
      </c>
      <c r="Z1863">
        <v>113.763318</v>
      </c>
      <c r="AA1863">
        <v>-8.2303610000000003</v>
      </c>
      <c r="AB1863" t="s">
        <v>9246</v>
      </c>
      <c r="AC1863" t="s">
        <v>235</v>
      </c>
      <c r="AL1863" t="s">
        <v>217</v>
      </c>
      <c r="AM1863" t="s">
        <v>9247</v>
      </c>
      <c r="AN1863" t="s">
        <v>6</v>
      </c>
      <c r="AO1863" t="s">
        <v>8186</v>
      </c>
      <c r="AP1863" s="57">
        <v>46315.333333333336</v>
      </c>
      <c r="AR1863" t="s">
        <v>218</v>
      </c>
      <c r="AS1863" t="s">
        <v>102</v>
      </c>
      <c r="AT1863" t="s">
        <v>220</v>
      </c>
      <c r="AU1863">
        <v>20261019</v>
      </c>
      <c r="AV1863" t="s">
        <v>221</v>
      </c>
      <c r="AW1863" t="s">
        <v>9217</v>
      </c>
      <c r="AX1863" t="s">
        <v>222</v>
      </c>
      <c r="BA1863" s="57">
        <v>46315.333333333336</v>
      </c>
      <c r="BB1863" t="s">
        <v>9247</v>
      </c>
      <c r="BC1863">
        <v>2026</v>
      </c>
      <c r="BD1863">
        <v>10</v>
      </c>
      <c r="BE1863">
        <v>19</v>
      </c>
      <c r="BF1863" s="6">
        <f t="shared" si="87"/>
        <v>46314</v>
      </c>
      <c r="BG1863">
        <f t="shared" si="88"/>
        <v>-1.3333333333357587</v>
      </c>
      <c r="BH1863" t="str">
        <f t="shared" si="89"/>
        <v>COMPLY</v>
      </c>
      <c r="BI1863" t="str">
        <f>VLOOKUP(H1863,Sheet2!$A$1:$B$270,2,FALSE)</f>
        <v>JEMBER</v>
      </c>
    </row>
    <row r="1864" spans="1:61">
      <c r="A1864">
        <v>1863</v>
      </c>
      <c r="B1864">
        <v>1002628437</v>
      </c>
      <c r="C1864">
        <v>3</v>
      </c>
      <c r="D1864" t="s">
        <v>42</v>
      </c>
      <c r="E1864">
        <v>5</v>
      </c>
      <c r="F1864" t="s">
        <v>102</v>
      </c>
      <c r="G1864" t="s">
        <v>102</v>
      </c>
      <c r="H1864" t="s">
        <v>417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46303.705960648149</v>
      </c>
      <c r="P1864" s="57">
        <v>46304.702881944446</v>
      </c>
      <c r="Q1864">
        <v>69406817</v>
      </c>
      <c r="S1864">
        <v>152502217128</v>
      </c>
      <c r="T1864" t="s">
        <v>4760</v>
      </c>
      <c r="U1864" t="s">
        <v>4761</v>
      </c>
      <c r="V1864" t="s">
        <v>4762</v>
      </c>
      <c r="Z1864">
        <v>113.693809993565</v>
      </c>
      <c r="AA1864">
        <v>-8.2105817478988108</v>
      </c>
      <c r="AB1864" t="s">
        <v>4763</v>
      </c>
      <c r="AC1864" t="s">
        <v>216</v>
      </c>
      <c r="AL1864" t="s">
        <v>217</v>
      </c>
      <c r="AM1864" t="s">
        <v>4764</v>
      </c>
      <c r="AN1864" t="s">
        <v>6</v>
      </c>
      <c r="AO1864" s="57">
        <v>46244.72587962963</v>
      </c>
      <c r="AP1864" s="57">
        <v>46304.625</v>
      </c>
      <c r="AR1864" t="s">
        <v>218</v>
      </c>
      <c r="AS1864" t="s">
        <v>4765</v>
      </c>
      <c r="AT1864" t="s">
        <v>230</v>
      </c>
      <c r="AU1864">
        <v>20261009</v>
      </c>
      <c r="AV1864" t="s">
        <v>221</v>
      </c>
      <c r="AW1864" t="s">
        <v>886</v>
      </c>
      <c r="AX1864" t="s">
        <v>222</v>
      </c>
      <c r="BA1864" s="57">
        <v>46304.625</v>
      </c>
      <c r="BB1864" t="s">
        <v>4764</v>
      </c>
      <c r="BC1864">
        <v>2026</v>
      </c>
      <c r="BD1864">
        <v>10</v>
      </c>
      <c r="BE1864">
        <v>9</v>
      </c>
      <c r="BF1864" s="6">
        <f t="shared" si="87"/>
        <v>46304</v>
      </c>
      <c r="BG1864">
        <f t="shared" si="88"/>
        <v>-0.625</v>
      </c>
      <c r="BH1864" t="str">
        <f t="shared" si="89"/>
        <v>COMPLY</v>
      </c>
      <c r="BI1864" t="str">
        <f>VLOOKUP(H1864,Sheet2!$A$1:$B$270,2,FALSE)</f>
        <v>JEMBER</v>
      </c>
    </row>
    <row r="1865" spans="1:61">
      <c r="A1865">
        <v>1864</v>
      </c>
      <c r="B1865">
        <v>1002629771</v>
      </c>
      <c r="C1865">
        <v>3</v>
      </c>
      <c r="D1865" t="s">
        <v>42</v>
      </c>
      <c r="E1865">
        <v>5</v>
      </c>
      <c r="F1865" t="s">
        <v>102</v>
      </c>
      <c r="G1865" t="s">
        <v>102</v>
      </c>
      <c r="H1865" t="s">
        <v>417</v>
      </c>
      <c r="I1865" t="s">
        <v>212</v>
      </c>
      <c r="J1865" t="s">
        <v>213</v>
      </c>
      <c r="K1865" t="s">
        <v>149</v>
      </c>
      <c r="L1865" t="s">
        <v>214</v>
      </c>
      <c r="M1865" t="s">
        <v>76</v>
      </c>
      <c r="N1865" t="s">
        <v>215</v>
      </c>
      <c r="O1865" s="57">
        <v>46304.580324074072</v>
      </c>
      <c r="P1865" s="57">
        <v>46305.699178240742</v>
      </c>
      <c r="Q1865">
        <v>69407379</v>
      </c>
      <c r="S1865">
        <v>152502217131</v>
      </c>
      <c r="T1865" t="s">
        <v>5656</v>
      </c>
      <c r="U1865" t="s">
        <v>5657</v>
      </c>
      <c r="V1865" t="s">
        <v>5658</v>
      </c>
      <c r="Z1865">
        <v>113.724638298153</v>
      </c>
      <c r="AA1865">
        <v>-8.1633462363996703</v>
      </c>
      <c r="AB1865" t="s">
        <v>5659</v>
      </c>
      <c r="AC1865" t="s">
        <v>216</v>
      </c>
      <c r="AL1865" t="s">
        <v>217</v>
      </c>
      <c r="AM1865" t="s">
        <v>4978</v>
      </c>
      <c r="AN1865" t="s">
        <v>6</v>
      </c>
      <c r="AO1865" s="57">
        <v>46275.590590277781</v>
      </c>
      <c r="AP1865" s="57">
        <v>46305.458333333336</v>
      </c>
      <c r="AR1865" t="s">
        <v>218</v>
      </c>
      <c r="AS1865" t="s">
        <v>4765</v>
      </c>
      <c r="AT1865" t="s">
        <v>230</v>
      </c>
      <c r="AU1865">
        <v>20261010</v>
      </c>
      <c r="AV1865" t="s">
        <v>221</v>
      </c>
      <c r="AW1865" t="s">
        <v>875</v>
      </c>
      <c r="AX1865" t="s">
        <v>222</v>
      </c>
      <c r="BA1865" s="57">
        <v>46305.458333333336</v>
      </c>
      <c r="BB1865" t="s">
        <v>4978</v>
      </c>
      <c r="BC1865">
        <v>2026</v>
      </c>
      <c r="BD1865">
        <v>10</v>
      </c>
      <c r="BE1865">
        <v>10</v>
      </c>
      <c r="BF1865" s="6">
        <f t="shared" si="87"/>
        <v>46305</v>
      </c>
      <c r="BG1865">
        <f t="shared" si="88"/>
        <v>-0.45833333333575865</v>
      </c>
      <c r="BH1865" t="str">
        <f t="shared" si="89"/>
        <v>COMPLY</v>
      </c>
      <c r="BI1865" t="str">
        <f>VLOOKUP(H1865,Sheet2!$A$1:$B$270,2,FALSE)</f>
        <v>JEMBER</v>
      </c>
    </row>
    <row r="1866" spans="1:61">
      <c r="A1866">
        <v>1865</v>
      </c>
      <c r="B1866">
        <v>1002637112</v>
      </c>
      <c r="C1866">
        <v>3</v>
      </c>
      <c r="D1866" t="s">
        <v>42</v>
      </c>
      <c r="E1866">
        <v>5</v>
      </c>
      <c r="F1866" t="s">
        <v>102</v>
      </c>
      <c r="G1866" t="s">
        <v>102</v>
      </c>
      <c r="H1866" t="s">
        <v>417</v>
      </c>
      <c r="I1866" t="s">
        <v>212</v>
      </c>
      <c r="J1866" t="s">
        <v>213</v>
      </c>
      <c r="K1866" t="s">
        <v>149</v>
      </c>
      <c r="L1866" t="s">
        <v>214</v>
      </c>
      <c r="M1866" t="s">
        <v>76</v>
      </c>
      <c r="N1866" t="s">
        <v>215</v>
      </c>
      <c r="O1866" s="57">
        <v>46309.638599537036</v>
      </c>
      <c r="P1866" s="57">
        <v>46310.650057870371</v>
      </c>
      <c r="Q1866">
        <v>69410258</v>
      </c>
      <c r="S1866">
        <v>152502217143</v>
      </c>
      <c r="T1866" t="s">
        <v>7321</v>
      </c>
      <c r="U1866" t="s">
        <v>7322</v>
      </c>
      <c r="V1866" t="s">
        <v>7323</v>
      </c>
      <c r="Z1866">
        <v>113.721315041184</v>
      </c>
      <c r="AA1866">
        <v>-8.1676138439233892</v>
      </c>
      <c r="AB1866" t="s">
        <v>7324</v>
      </c>
      <c r="AC1866" t="s">
        <v>216</v>
      </c>
      <c r="AL1866" t="s">
        <v>217</v>
      </c>
      <c r="AM1866" t="s">
        <v>7325</v>
      </c>
      <c r="AN1866" t="s">
        <v>6</v>
      </c>
      <c r="AO1866" t="s">
        <v>7150</v>
      </c>
      <c r="AP1866" s="57">
        <v>46311.333333333336</v>
      </c>
      <c r="AR1866" t="s">
        <v>218</v>
      </c>
      <c r="AS1866" t="s">
        <v>4765</v>
      </c>
      <c r="AT1866" t="s">
        <v>230</v>
      </c>
      <c r="AU1866">
        <v>20261015</v>
      </c>
      <c r="AV1866" t="s">
        <v>221</v>
      </c>
      <c r="AW1866" t="s">
        <v>5121</v>
      </c>
      <c r="AX1866" t="s">
        <v>222</v>
      </c>
      <c r="BA1866" s="57">
        <v>46311.333333333336</v>
      </c>
      <c r="BB1866" t="s">
        <v>7325</v>
      </c>
      <c r="BC1866">
        <v>2026</v>
      </c>
      <c r="BD1866">
        <v>10</v>
      </c>
      <c r="BE1866">
        <v>15</v>
      </c>
      <c r="BF1866" s="6">
        <f t="shared" si="87"/>
        <v>46310</v>
      </c>
      <c r="BG1866">
        <f t="shared" si="88"/>
        <v>-1.3333333333357587</v>
      </c>
      <c r="BH1866" t="str">
        <f t="shared" si="89"/>
        <v>COMPLY</v>
      </c>
      <c r="BI1866" t="str">
        <f>VLOOKUP(H1866,Sheet2!$A$1:$B$270,2,FALSE)</f>
        <v>JEMBER</v>
      </c>
    </row>
    <row r="1867" spans="1:61">
      <c r="A1867">
        <v>1866</v>
      </c>
      <c r="B1867">
        <v>1002643158</v>
      </c>
      <c r="C1867">
        <v>3</v>
      </c>
      <c r="D1867" t="s">
        <v>42</v>
      </c>
      <c r="E1867">
        <v>5</v>
      </c>
      <c r="F1867" t="s">
        <v>102</v>
      </c>
      <c r="G1867" t="s">
        <v>102</v>
      </c>
      <c r="H1867" t="s">
        <v>417</v>
      </c>
      <c r="I1867" t="s">
        <v>212</v>
      </c>
      <c r="J1867" t="s">
        <v>213</v>
      </c>
      <c r="K1867" t="s">
        <v>149</v>
      </c>
      <c r="M1867" t="s">
        <v>279</v>
      </c>
      <c r="N1867" t="s">
        <v>563</v>
      </c>
      <c r="O1867" s="57">
        <v>46314.558703703704</v>
      </c>
      <c r="P1867" s="57">
        <v>46315.698854166665</v>
      </c>
      <c r="Q1867">
        <v>69380503</v>
      </c>
      <c r="S1867">
        <v>152502217157</v>
      </c>
      <c r="T1867" t="s">
        <v>10007</v>
      </c>
      <c r="U1867" t="s">
        <v>10008</v>
      </c>
      <c r="V1867" t="s">
        <v>10009</v>
      </c>
      <c r="Z1867">
        <v>113.7012886</v>
      </c>
      <c r="AA1867">
        <v>-8.2246848000000004</v>
      </c>
      <c r="AB1867" t="s">
        <v>10010</v>
      </c>
      <c r="AC1867" t="s">
        <v>283</v>
      </c>
      <c r="AL1867" t="s">
        <v>217</v>
      </c>
      <c r="AM1867" t="s">
        <v>10011</v>
      </c>
      <c r="AN1867" t="s">
        <v>6</v>
      </c>
      <c r="AO1867" t="s">
        <v>9753</v>
      </c>
      <c r="AP1867" s="57">
        <v>46316.458333333336</v>
      </c>
      <c r="AR1867" t="s">
        <v>239</v>
      </c>
      <c r="AS1867" t="s">
        <v>4765</v>
      </c>
      <c r="AT1867" t="s">
        <v>230</v>
      </c>
      <c r="AV1867" t="s">
        <v>10674</v>
      </c>
      <c r="AW1867" t="s">
        <v>539</v>
      </c>
      <c r="AX1867" t="s">
        <v>222</v>
      </c>
      <c r="BA1867" s="57">
        <v>46316.458333333336</v>
      </c>
      <c r="BB1867" t="s">
        <v>10011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JEMBER</v>
      </c>
    </row>
    <row r="1868" spans="1:61">
      <c r="A1868">
        <v>1867</v>
      </c>
      <c r="B1868">
        <v>1002645170</v>
      </c>
      <c r="C1868">
        <v>3</v>
      </c>
      <c r="D1868" t="s">
        <v>42</v>
      </c>
      <c r="E1868">
        <v>5</v>
      </c>
      <c r="F1868" t="s">
        <v>102</v>
      </c>
      <c r="G1868" t="s">
        <v>102</v>
      </c>
      <c r="H1868" t="s">
        <v>382</v>
      </c>
      <c r="I1868" t="s">
        <v>212</v>
      </c>
      <c r="J1868" t="s">
        <v>213</v>
      </c>
      <c r="K1868" t="s">
        <v>149</v>
      </c>
      <c r="L1868" t="s">
        <v>214</v>
      </c>
      <c r="M1868" t="s">
        <v>76</v>
      </c>
      <c r="N1868" t="s">
        <v>215</v>
      </c>
      <c r="O1868" s="57">
        <v>46315.47550925926</v>
      </c>
      <c r="P1868" s="57">
        <v>46316.395300925928</v>
      </c>
      <c r="Q1868">
        <v>69413647</v>
      </c>
      <c r="S1868">
        <v>152532203996</v>
      </c>
      <c r="T1868" t="s">
        <v>10675</v>
      </c>
      <c r="U1868" t="s">
        <v>10676</v>
      </c>
      <c r="V1868" t="s">
        <v>10677</v>
      </c>
      <c r="Z1868">
        <v>113.601971156895</v>
      </c>
      <c r="AA1868">
        <v>-8.2095629993154304</v>
      </c>
      <c r="AB1868" t="s">
        <v>10678</v>
      </c>
      <c r="AC1868" t="s">
        <v>216</v>
      </c>
      <c r="AL1868" t="s">
        <v>217</v>
      </c>
      <c r="AM1868" t="s">
        <v>10679</v>
      </c>
      <c r="AN1868" t="s">
        <v>6</v>
      </c>
      <c r="AO1868" t="s">
        <v>10099</v>
      </c>
      <c r="AP1868" s="57">
        <v>46316.333333333336</v>
      </c>
      <c r="AR1868" t="s">
        <v>218</v>
      </c>
      <c r="AS1868" t="s">
        <v>574</v>
      </c>
      <c r="AT1868" t="s">
        <v>230</v>
      </c>
      <c r="AU1868">
        <v>20261021</v>
      </c>
      <c r="AV1868" t="s">
        <v>221</v>
      </c>
      <c r="AW1868" t="s">
        <v>879</v>
      </c>
      <c r="AX1868" t="s">
        <v>222</v>
      </c>
      <c r="BA1868" s="57">
        <v>46316.333333333336</v>
      </c>
      <c r="BB1868" t="s">
        <v>10679</v>
      </c>
      <c r="BC1868">
        <v>2026</v>
      </c>
      <c r="BD1868">
        <v>10</v>
      </c>
      <c r="BE1868">
        <v>21</v>
      </c>
      <c r="BF1868" s="6">
        <f t="shared" si="87"/>
        <v>46316</v>
      </c>
      <c r="BG1868">
        <f t="shared" si="88"/>
        <v>-0.33333333333575865</v>
      </c>
      <c r="BH1868" t="str">
        <f t="shared" si="89"/>
        <v>COMPLY</v>
      </c>
      <c r="BI1868" t="str">
        <f>VLOOKUP(H1868,Sheet2!$A$1:$B$270,2,FALSE)</f>
        <v>JEMBER</v>
      </c>
    </row>
    <row r="1869" spans="1:61">
      <c r="A1869">
        <v>1868</v>
      </c>
      <c r="B1869">
        <v>1002639733</v>
      </c>
      <c r="C1869">
        <v>3</v>
      </c>
      <c r="D1869" t="s">
        <v>42</v>
      </c>
      <c r="E1869">
        <v>5</v>
      </c>
      <c r="F1869" t="s">
        <v>106</v>
      </c>
      <c r="G1869" t="s">
        <v>104</v>
      </c>
      <c r="H1869" t="s">
        <v>441</v>
      </c>
      <c r="I1869" t="s">
        <v>212</v>
      </c>
      <c r="J1869" t="s">
        <v>213</v>
      </c>
      <c r="K1869" t="s">
        <v>149</v>
      </c>
      <c r="M1869" t="s">
        <v>76</v>
      </c>
      <c r="N1869" t="s">
        <v>215</v>
      </c>
      <c r="O1869" s="57">
        <v>46311.440625000003</v>
      </c>
      <c r="P1869" s="57">
        <v>46312.675613425927</v>
      </c>
      <c r="Q1869">
        <v>69411288</v>
      </c>
      <c r="S1869">
        <v>152541206065</v>
      </c>
      <c r="T1869" t="s">
        <v>9248</v>
      </c>
      <c r="U1869" t="s">
        <v>9249</v>
      </c>
      <c r="V1869" t="s">
        <v>9250</v>
      </c>
      <c r="Z1869">
        <v>113.32659510000001</v>
      </c>
      <c r="AA1869">
        <v>-8.1286105000000006</v>
      </c>
      <c r="AB1869" t="s">
        <v>9251</v>
      </c>
      <c r="AC1869" t="s">
        <v>229</v>
      </c>
      <c r="AL1869" t="s">
        <v>217</v>
      </c>
      <c r="AM1869" t="s">
        <v>9252</v>
      </c>
      <c r="AN1869" t="s">
        <v>6</v>
      </c>
      <c r="AO1869" t="s">
        <v>8266</v>
      </c>
      <c r="AP1869" s="57">
        <v>46312.333333333336</v>
      </c>
      <c r="AR1869" t="s">
        <v>218</v>
      </c>
      <c r="AS1869" t="s">
        <v>219</v>
      </c>
      <c r="AT1869" t="s">
        <v>230</v>
      </c>
      <c r="AU1869">
        <v>20261017</v>
      </c>
      <c r="AV1869" t="s">
        <v>221</v>
      </c>
      <c r="AW1869" t="s">
        <v>540</v>
      </c>
      <c r="AX1869" t="s">
        <v>222</v>
      </c>
      <c r="BA1869" s="57">
        <v>46312.333333333336</v>
      </c>
      <c r="BB1869" t="s">
        <v>9252</v>
      </c>
      <c r="BC1869">
        <v>2026</v>
      </c>
      <c r="BD1869">
        <v>10</v>
      </c>
      <c r="BE1869">
        <v>17</v>
      </c>
      <c r="BF1869" s="6">
        <f t="shared" si="87"/>
        <v>46312</v>
      </c>
      <c r="BG1869">
        <f t="shared" si="88"/>
        <v>-0.33333333333575865</v>
      </c>
      <c r="BH1869" t="str">
        <f t="shared" si="89"/>
        <v>COMPLY</v>
      </c>
      <c r="BI1869" t="str">
        <f>VLOOKUP(H1869,Sheet2!$A$1:$B$270,2,FALSE)</f>
        <v>PROBOLINGGO</v>
      </c>
    </row>
    <row r="1870" spans="1:61">
      <c r="A1870">
        <v>1869</v>
      </c>
      <c r="B1870">
        <v>1002639611</v>
      </c>
      <c r="C1870">
        <v>3</v>
      </c>
      <c r="D1870" t="s">
        <v>42</v>
      </c>
      <c r="E1870">
        <v>5</v>
      </c>
      <c r="F1870" t="s">
        <v>106</v>
      </c>
      <c r="G1870" t="s">
        <v>104</v>
      </c>
      <c r="H1870" t="s">
        <v>441</v>
      </c>
      <c r="I1870" t="s">
        <v>212</v>
      </c>
      <c r="J1870" t="s">
        <v>213</v>
      </c>
      <c r="K1870" t="s">
        <v>149</v>
      </c>
      <c r="M1870" t="s">
        <v>76</v>
      </c>
      <c r="N1870" t="s">
        <v>215</v>
      </c>
      <c r="O1870" s="57">
        <v>46311.413680555554</v>
      </c>
      <c r="P1870" s="57">
        <v>46314.315706018519</v>
      </c>
      <c r="Q1870">
        <v>69411215</v>
      </c>
      <c r="S1870">
        <v>152541206043</v>
      </c>
      <c r="T1870" t="s">
        <v>9248</v>
      </c>
      <c r="U1870" t="s">
        <v>9249</v>
      </c>
      <c r="V1870" t="s">
        <v>9253</v>
      </c>
      <c r="Z1870">
        <v>113.3265971</v>
      </c>
      <c r="AA1870">
        <v>-8.1286106999999994</v>
      </c>
      <c r="AB1870" t="s">
        <v>9254</v>
      </c>
      <c r="AC1870" t="s">
        <v>229</v>
      </c>
      <c r="AL1870" t="s">
        <v>217</v>
      </c>
      <c r="AM1870" t="s">
        <v>9255</v>
      </c>
      <c r="AN1870" t="s">
        <v>6</v>
      </c>
      <c r="AO1870" t="s">
        <v>7946</v>
      </c>
      <c r="AP1870" s="57">
        <v>46312.333333333336</v>
      </c>
      <c r="AR1870" t="s">
        <v>218</v>
      </c>
      <c r="AS1870" t="s">
        <v>219</v>
      </c>
      <c r="AT1870" t="s">
        <v>230</v>
      </c>
      <c r="AU1870">
        <v>20261019</v>
      </c>
      <c r="AV1870" t="s">
        <v>221</v>
      </c>
      <c r="AW1870" t="s">
        <v>540</v>
      </c>
      <c r="AX1870" t="s">
        <v>222</v>
      </c>
      <c r="BA1870" s="57">
        <v>46312.333333333336</v>
      </c>
      <c r="BB1870" t="s">
        <v>9255</v>
      </c>
      <c r="BC1870">
        <v>2026</v>
      </c>
      <c r="BD1870">
        <v>10</v>
      </c>
      <c r="BE1870">
        <v>19</v>
      </c>
      <c r="BF1870" s="6">
        <f t="shared" si="87"/>
        <v>46314</v>
      </c>
      <c r="BG1870">
        <f t="shared" si="88"/>
        <v>1.6666666666642413</v>
      </c>
      <c r="BH1870" t="str">
        <f t="shared" si="89"/>
        <v>NOT COMPLY</v>
      </c>
      <c r="BI1870" t="str">
        <f>VLOOKUP(H1870,Sheet2!$A$1:$B$270,2,FALSE)</f>
        <v>PROBOLINGGO</v>
      </c>
    </row>
    <row r="1871" spans="1:61">
      <c r="A1871">
        <v>1870</v>
      </c>
      <c r="B1871">
        <v>1002642194</v>
      </c>
      <c r="C1871">
        <v>3</v>
      </c>
      <c r="D1871" t="s">
        <v>42</v>
      </c>
      <c r="E1871">
        <v>5</v>
      </c>
      <c r="F1871" t="s">
        <v>106</v>
      </c>
      <c r="G1871" t="s">
        <v>104</v>
      </c>
      <c r="H1871" t="s">
        <v>441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46314.351180555554</v>
      </c>
      <c r="P1871" s="57">
        <v>46314.712337962963</v>
      </c>
      <c r="Q1871">
        <v>69412562</v>
      </c>
      <c r="S1871">
        <v>152541206069</v>
      </c>
      <c r="T1871" t="s">
        <v>10012</v>
      </c>
      <c r="U1871" t="s">
        <v>10013</v>
      </c>
      <c r="V1871" t="s">
        <v>10014</v>
      </c>
      <c r="Z1871">
        <v>113.38548579663799</v>
      </c>
      <c r="AA1871">
        <v>-8.1561530981933696</v>
      </c>
      <c r="AB1871" t="s">
        <v>10015</v>
      </c>
      <c r="AC1871" t="s">
        <v>235</v>
      </c>
      <c r="AL1871" t="s">
        <v>217</v>
      </c>
      <c r="AM1871" t="s">
        <v>10016</v>
      </c>
      <c r="AN1871" t="s">
        <v>6</v>
      </c>
      <c r="AO1871" t="s">
        <v>9981</v>
      </c>
      <c r="AP1871" s="57">
        <v>46315.333333333336</v>
      </c>
      <c r="AR1871" t="s">
        <v>218</v>
      </c>
      <c r="AS1871" t="s">
        <v>219</v>
      </c>
      <c r="AT1871" t="s">
        <v>230</v>
      </c>
      <c r="AU1871">
        <v>20261019</v>
      </c>
      <c r="AV1871" t="s">
        <v>221</v>
      </c>
      <c r="AW1871" t="s">
        <v>876</v>
      </c>
      <c r="AX1871" t="s">
        <v>222</v>
      </c>
      <c r="BA1871" s="57">
        <v>46315.333333333336</v>
      </c>
      <c r="BB1871" t="s">
        <v>10016</v>
      </c>
      <c r="BC1871">
        <v>2026</v>
      </c>
      <c r="BD1871">
        <v>10</v>
      </c>
      <c r="BE1871">
        <v>19</v>
      </c>
      <c r="BF1871" s="6">
        <f t="shared" si="87"/>
        <v>46314</v>
      </c>
      <c r="BG1871">
        <f t="shared" si="88"/>
        <v>-1.3333333333357587</v>
      </c>
      <c r="BH1871" t="str">
        <f t="shared" si="89"/>
        <v>COMPLY</v>
      </c>
      <c r="BI1871" t="str">
        <f>VLOOKUP(H1871,Sheet2!$A$1:$B$270,2,FALSE)</f>
        <v>PROBOLINGGO</v>
      </c>
    </row>
    <row r="1872" spans="1:61">
      <c r="A1872">
        <v>1871</v>
      </c>
      <c r="B1872">
        <v>1002641473</v>
      </c>
      <c r="C1872">
        <v>3</v>
      </c>
      <c r="D1872" t="s">
        <v>42</v>
      </c>
      <c r="E1872">
        <v>5</v>
      </c>
      <c r="F1872" t="s">
        <v>106</v>
      </c>
      <c r="G1872" t="s">
        <v>104</v>
      </c>
      <c r="H1872" t="s">
        <v>427</v>
      </c>
      <c r="I1872" t="s">
        <v>212</v>
      </c>
      <c r="J1872" t="s">
        <v>213</v>
      </c>
      <c r="K1872" t="s">
        <v>149</v>
      </c>
      <c r="M1872" t="s">
        <v>1625</v>
      </c>
      <c r="N1872" t="s">
        <v>215</v>
      </c>
      <c r="O1872" s="57">
        <v>46312.628009259257</v>
      </c>
      <c r="P1872" s="57">
        <v>46312.812743055554</v>
      </c>
      <c r="Q1872">
        <v>69412135</v>
      </c>
      <c r="S1872">
        <v>152533204206</v>
      </c>
      <c r="T1872" t="s">
        <v>9256</v>
      </c>
      <c r="U1872" t="s">
        <v>9257</v>
      </c>
      <c r="Z1872">
        <v>113.249087</v>
      </c>
      <c r="AA1872">
        <v>-7.9919016000000003</v>
      </c>
      <c r="AB1872" t="s">
        <v>9258</v>
      </c>
      <c r="AC1872" t="s">
        <v>229</v>
      </c>
      <c r="AO1872" t="s">
        <v>9232</v>
      </c>
      <c r="AR1872" t="s">
        <v>1630</v>
      </c>
      <c r="AS1872" t="s">
        <v>219</v>
      </c>
      <c r="AT1872" t="s">
        <v>230</v>
      </c>
      <c r="AV1872" t="s">
        <v>9259</v>
      </c>
      <c r="AW1872" t="s">
        <v>1473</v>
      </c>
      <c r="AX1872" t="s">
        <v>222</v>
      </c>
      <c r="AZ1872" t="s">
        <v>9259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str">
        <f>VLOOKUP(H1872,Sheet2!$A$1:$B$270,2,FALSE)</f>
        <v>PROBOLINGGO</v>
      </c>
    </row>
    <row r="1873" spans="1:61">
      <c r="A1873">
        <v>1872</v>
      </c>
      <c r="B1873">
        <v>1002641915</v>
      </c>
      <c r="C1873">
        <v>3</v>
      </c>
      <c r="D1873" t="s">
        <v>42</v>
      </c>
      <c r="E1873">
        <v>5</v>
      </c>
      <c r="F1873" t="s">
        <v>106</v>
      </c>
      <c r="G1873" t="s">
        <v>104</v>
      </c>
      <c r="H1873" t="s">
        <v>427</v>
      </c>
      <c r="I1873" t="s">
        <v>212</v>
      </c>
      <c r="J1873" t="s">
        <v>213</v>
      </c>
      <c r="K1873" t="s">
        <v>149</v>
      </c>
      <c r="M1873" t="s">
        <v>1625</v>
      </c>
      <c r="N1873" t="s">
        <v>215</v>
      </c>
      <c r="O1873" s="57">
        <v>46313.563425925924</v>
      </c>
      <c r="P1873" s="57">
        <v>46314.426770833335</v>
      </c>
      <c r="Q1873">
        <v>69412380</v>
      </c>
      <c r="S1873">
        <v>152533204207</v>
      </c>
      <c r="T1873" t="s">
        <v>9256</v>
      </c>
      <c r="U1873" t="s">
        <v>9260</v>
      </c>
      <c r="Z1873">
        <v>113.249363</v>
      </c>
      <c r="AA1873">
        <v>-7.9941566000000002</v>
      </c>
      <c r="AB1873" t="s">
        <v>9261</v>
      </c>
      <c r="AC1873" t="s">
        <v>229</v>
      </c>
      <c r="AO1873" t="s">
        <v>8324</v>
      </c>
      <c r="AR1873" t="s">
        <v>1630</v>
      </c>
      <c r="AS1873" t="s">
        <v>219</v>
      </c>
      <c r="AT1873" t="s">
        <v>230</v>
      </c>
      <c r="AV1873" t="s">
        <v>9262</v>
      </c>
      <c r="AW1873" t="s">
        <v>540</v>
      </c>
      <c r="AX1873" t="s">
        <v>222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str">
        <f>VLOOKUP(H1873,Sheet2!$A$1:$B$270,2,FALSE)</f>
        <v>PROBOLINGGO</v>
      </c>
    </row>
    <row r="1874" spans="1:61">
      <c r="A1874">
        <v>1873</v>
      </c>
      <c r="B1874">
        <v>1002626551</v>
      </c>
      <c r="C1874">
        <v>3</v>
      </c>
      <c r="D1874" t="s">
        <v>42</v>
      </c>
      <c r="E1874">
        <v>5</v>
      </c>
      <c r="F1874" t="s">
        <v>106</v>
      </c>
      <c r="G1874" t="s">
        <v>104</v>
      </c>
      <c r="H1874" t="s">
        <v>413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46302.641423611109</v>
      </c>
      <c r="P1874" s="57">
        <v>46303.521018518521</v>
      </c>
      <c r="Q1874">
        <v>69405992</v>
      </c>
      <c r="S1874">
        <v>152504261685</v>
      </c>
      <c r="T1874" t="s">
        <v>4316</v>
      </c>
      <c r="U1874" t="s">
        <v>4317</v>
      </c>
      <c r="V1874" t="s">
        <v>4318</v>
      </c>
      <c r="Z1874">
        <v>113.21699503809199</v>
      </c>
      <c r="AA1874">
        <v>-8.1060651568624298</v>
      </c>
      <c r="AB1874" t="s">
        <v>4319</v>
      </c>
      <c r="AC1874" t="s">
        <v>216</v>
      </c>
      <c r="AL1874" t="s">
        <v>217</v>
      </c>
      <c r="AM1874" t="s">
        <v>4320</v>
      </c>
      <c r="AN1874" t="s">
        <v>6</v>
      </c>
      <c r="AO1874" s="57">
        <v>46213.642511574071</v>
      </c>
      <c r="AP1874" s="57">
        <v>46303.625</v>
      </c>
      <c r="AR1874" t="s">
        <v>218</v>
      </c>
      <c r="AS1874" t="s">
        <v>104</v>
      </c>
      <c r="AT1874" t="s">
        <v>230</v>
      </c>
      <c r="AU1874">
        <v>20261008</v>
      </c>
      <c r="AV1874" t="s">
        <v>221</v>
      </c>
      <c r="AW1874" t="s">
        <v>875</v>
      </c>
      <c r="AX1874" t="s">
        <v>222</v>
      </c>
      <c r="BA1874" s="57">
        <v>46303.625</v>
      </c>
      <c r="BB1874" t="s">
        <v>4320</v>
      </c>
      <c r="BC1874">
        <v>2026</v>
      </c>
      <c r="BD1874">
        <v>10</v>
      </c>
      <c r="BE1874">
        <v>8</v>
      </c>
      <c r="BF1874" s="6">
        <f t="shared" si="87"/>
        <v>46303</v>
      </c>
      <c r="BG1874">
        <f t="shared" si="88"/>
        <v>-0.625</v>
      </c>
      <c r="BH1874" t="str">
        <f t="shared" si="89"/>
        <v>COMPLY</v>
      </c>
      <c r="BI1874" t="str">
        <f>VLOOKUP(H1874,Sheet2!$A$1:$B$270,2,FALSE)</f>
        <v>PROBOLINGGO</v>
      </c>
    </row>
    <row r="1875" spans="1:61">
      <c r="A1875">
        <v>1874</v>
      </c>
      <c r="B1875">
        <v>1002627850</v>
      </c>
      <c r="C1875">
        <v>3</v>
      </c>
      <c r="D1875" t="s">
        <v>42</v>
      </c>
      <c r="E1875">
        <v>5</v>
      </c>
      <c r="F1875" t="s">
        <v>106</v>
      </c>
      <c r="G1875" t="s">
        <v>104</v>
      </c>
      <c r="H1875" t="s">
        <v>413</v>
      </c>
      <c r="I1875" t="s">
        <v>212</v>
      </c>
      <c r="J1875" t="s">
        <v>213</v>
      </c>
      <c r="K1875" t="s">
        <v>149</v>
      </c>
      <c r="L1875" t="s">
        <v>214</v>
      </c>
      <c r="M1875" t="s">
        <v>76</v>
      </c>
      <c r="N1875" t="s">
        <v>215</v>
      </c>
      <c r="O1875" s="57">
        <v>46303.596307870372</v>
      </c>
      <c r="P1875" s="57">
        <v>46303.687511574077</v>
      </c>
      <c r="Q1875">
        <v>69406557</v>
      </c>
      <c r="S1875">
        <v>152504261589</v>
      </c>
      <c r="T1875" t="s">
        <v>4766</v>
      </c>
      <c r="U1875" t="s">
        <v>4767</v>
      </c>
      <c r="V1875" t="s">
        <v>4768</v>
      </c>
      <c r="Z1875">
        <v>113.229365386068</v>
      </c>
      <c r="AA1875">
        <v>-8.1338577120294104</v>
      </c>
      <c r="AB1875" t="s">
        <v>4769</v>
      </c>
      <c r="AC1875" t="s">
        <v>216</v>
      </c>
      <c r="AL1875" t="s">
        <v>217</v>
      </c>
      <c r="AM1875" t="s">
        <v>3323</v>
      </c>
      <c r="AN1875" t="s">
        <v>6</v>
      </c>
      <c r="AO1875" s="57">
        <v>46244.601203703707</v>
      </c>
      <c r="AP1875" s="57">
        <v>46304.458333333336</v>
      </c>
      <c r="AR1875" t="s">
        <v>218</v>
      </c>
      <c r="AS1875" t="s">
        <v>104</v>
      </c>
      <c r="AT1875" t="s">
        <v>220</v>
      </c>
      <c r="AU1875">
        <v>20261008</v>
      </c>
      <c r="AV1875" t="s">
        <v>221</v>
      </c>
      <c r="AW1875" t="s">
        <v>4771</v>
      </c>
      <c r="AX1875" t="s">
        <v>222</v>
      </c>
      <c r="BA1875" s="57">
        <v>46304.458333333336</v>
      </c>
      <c r="BB1875" t="s">
        <v>3323</v>
      </c>
      <c r="BC1875">
        <v>2026</v>
      </c>
      <c r="BD1875">
        <v>10</v>
      </c>
      <c r="BE1875">
        <v>8</v>
      </c>
      <c r="BF1875" s="6">
        <f t="shared" si="87"/>
        <v>46303</v>
      </c>
      <c r="BG1875">
        <f t="shared" si="88"/>
        <v>-1.4583333333357587</v>
      </c>
      <c r="BH1875" t="str">
        <f t="shared" si="89"/>
        <v>COMPLY</v>
      </c>
      <c r="BI1875" t="str">
        <f>VLOOKUP(H1875,Sheet2!$A$1:$B$270,2,FALSE)</f>
        <v>PROBOLINGGO</v>
      </c>
    </row>
    <row r="1876" spans="1:61">
      <c r="A1876">
        <v>1875</v>
      </c>
      <c r="B1876">
        <v>1002637029</v>
      </c>
      <c r="C1876">
        <v>3</v>
      </c>
      <c r="D1876" t="s">
        <v>42</v>
      </c>
      <c r="E1876">
        <v>5</v>
      </c>
      <c r="F1876" t="s">
        <v>106</v>
      </c>
      <c r="G1876" t="s">
        <v>104</v>
      </c>
      <c r="H1876" t="s">
        <v>413</v>
      </c>
      <c r="I1876" t="s">
        <v>212</v>
      </c>
      <c r="J1876" t="s">
        <v>213</v>
      </c>
      <c r="K1876" t="s">
        <v>149</v>
      </c>
      <c r="L1876" t="s">
        <v>214</v>
      </c>
      <c r="M1876" t="s">
        <v>76</v>
      </c>
      <c r="N1876" t="s">
        <v>215</v>
      </c>
      <c r="O1876" s="57">
        <v>46309.618611111109</v>
      </c>
      <c r="P1876" s="57">
        <v>46310.641932870371</v>
      </c>
      <c r="Q1876">
        <v>69410242</v>
      </c>
      <c r="S1876">
        <v>152504261708</v>
      </c>
      <c r="T1876" t="s">
        <v>7326</v>
      </c>
      <c r="U1876" t="s">
        <v>7327</v>
      </c>
      <c r="V1876" t="s">
        <v>7328</v>
      </c>
      <c r="Z1876">
        <v>113.241752497851</v>
      </c>
      <c r="AA1876">
        <v>-8.1493490001456106</v>
      </c>
      <c r="AB1876" t="s">
        <v>7329</v>
      </c>
      <c r="AC1876" t="s">
        <v>216</v>
      </c>
      <c r="AL1876" t="s">
        <v>217</v>
      </c>
      <c r="AM1876" t="s">
        <v>7032</v>
      </c>
      <c r="AN1876" t="s">
        <v>6</v>
      </c>
      <c r="AO1876" t="s">
        <v>6856</v>
      </c>
      <c r="AP1876" s="57">
        <v>46310.458333333336</v>
      </c>
      <c r="AR1876" t="s">
        <v>218</v>
      </c>
      <c r="AS1876" t="s">
        <v>104</v>
      </c>
      <c r="AT1876" t="s">
        <v>230</v>
      </c>
      <c r="AU1876">
        <v>20261015</v>
      </c>
      <c r="AV1876" t="s">
        <v>221</v>
      </c>
      <c r="AW1876" t="s">
        <v>877</v>
      </c>
      <c r="AX1876" t="s">
        <v>222</v>
      </c>
      <c r="BA1876" s="57">
        <v>46310.458333333336</v>
      </c>
      <c r="BB1876" t="s">
        <v>7032</v>
      </c>
      <c r="BC1876">
        <v>2026</v>
      </c>
      <c r="BD1876">
        <v>10</v>
      </c>
      <c r="BE1876">
        <v>15</v>
      </c>
      <c r="BF1876" s="6">
        <f t="shared" si="87"/>
        <v>46310</v>
      </c>
      <c r="BG1876">
        <f t="shared" si="88"/>
        <v>-0.45833333333575865</v>
      </c>
      <c r="BH1876" t="str">
        <f t="shared" si="89"/>
        <v>COMPLY</v>
      </c>
      <c r="BI1876" t="str">
        <f>VLOOKUP(H1876,Sheet2!$A$1:$B$270,2,FALSE)</f>
        <v>PROBOLINGGO</v>
      </c>
    </row>
    <row r="1877" spans="1:61">
      <c r="A1877">
        <v>1876</v>
      </c>
      <c r="B1877">
        <v>1002645653</v>
      </c>
      <c r="C1877">
        <v>3</v>
      </c>
      <c r="D1877" t="s">
        <v>42</v>
      </c>
      <c r="E1877">
        <v>5</v>
      </c>
      <c r="F1877" t="s">
        <v>106</v>
      </c>
      <c r="G1877" t="s">
        <v>104</v>
      </c>
      <c r="H1877" t="s">
        <v>413</v>
      </c>
      <c r="I1877" t="s">
        <v>212</v>
      </c>
      <c r="J1877" t="s">
        <v>213</v>
      </c>
      <c r="K1877" t="s">
        <v>149</v>
      </c>
      <c r="M1877" t="s">
        <v>76</v>
      </c>
      <c r="N1877" t="s">
        <v>215</v>
      </c>
      <c r="O1877" s="57">
        <v>46315.600081018521</v>
      </c>
      <c r="P1877" s="57">
        <v>46315.807916666665</v>
      </c>
      <c r="Q1877">
        <v>69413849</v>
      </c>
      <c r="S1877">
        <v>152504261711</v>
      </c>
      <c r="T1877" t="s">
        <v>10680</v>
      </c>
      <c r="U1877" t="s">
        <v>10681</v>
      </c>
      <c r="V1877" t="s">
        <v>10682</v>
      </c>
      <c r="Z1877">
        <v>113.23326729999999</v>
      </c>
      <c r="AA1877">
        <v>-8.1060496999999998</v>
      </c>
      <c r="AB1877" t="s">
        <v>10683</v>
      </c>
      <c r="AC1877" t="s">
        <v>229</v>
      </c>
      <c r="AL1877" t="s">
        <v>217</v>
      </c>
      <c r="AM1877" t="s">
        <v>10684</v>
      </c>
      <c r="AN1877" t="s">
        <v>6</v>
      </c>
      <c r="AO1877" t="s">
        <v>10394</v>
      </c>
      <c r="AP1877" s="57">
        <v>46316.625</v>
      </c>
      <c r="AR1877" t="s">
        <v>218</v>
      </c>
      <c r="AS1877" t="s">
        <v>104</v>
      </c>
      <c r="AT1877" t="s">
        <v>230</v>
      </c>
      <c r="AU1877">
        <v>20261020</v>
      </c>
      <c r="AV1877" t="s">
        <v>221</v>
      </c>
      <c r="AW1877" t="s">
        <v>541</v>
      </c>
      <c r="AX1877" t="s">
        <v>222</v>
      </c>
      <c r="BA1877" s="57">
        <v>46316.625</v>
      </c>
      <c r="BB1877" t="s">
        <v>10684</v>
      </c>
      <c r="BC1877">
        <v>2026</v>
      </c>
      <c r="BD1877">
        <v>10</v>
      </c>
      <c r="BE1877">
        <v>20</v>
      </c>
      <c r="BF1877" s="6">
        <f t="shared" si="87"/>
        <v>46315</v>
      </c>
      <c r="BG1877">
        <f t="shared" si="88"/>
        <v>-1.625</v>
      </c>
      <c r="BH1877" t="str">
        <f t="shared" si="89"/>
        <v>COMPLY</v>
      </c>
      <c r="BI1877" t="str">
        <f>VLOOKUP(H1877,Sheet2!$A$1:$B$270,2,FALSE)</f>
        <v>PROBOLINGGO</v>
      </c>
    </row>
    <row r="1878" spans="1:61">
      <c r="A1878">
        <v>1877</v>
      </c>
      <c r="B1878">
        <v>1002627848</v>
      </c>
      <c r="C1878">
        <v>3</v>
      </c>
      <c r="D1878" t="s">
        <v>42</v>
      </c>
      <c r="E1878">
        <v>5</v>
      </c>
      <c r="F1878" t="s">
        <v>106</v>
      </c>
      <c r="G1878" t="s">
        <v>104</v>
      </c>
      <c r="H1878" t="s">
        <v>413</v>
      </c>
      <c r="I1878" t="s">
        <v>212</v>
      </c>
      <c r="J1878" t="s">
        <v>213</v>
      </c>
      <c r="K1878" t="s">
        <v>149</v>
      </c>
      <c r="L1878" t="s">
        <v>214</v>
      </c>
      <c r="M1878" t="s">
        <v>839</v>
      </c>
      <c r="N1878" t="s">
        <v>215</v>
      </c>
      <c r="O1878" s="57">
        <v>46303.596250000002</v>
      </c>
      <c r="P1878" s="57">
        <v>46304.472210648149</v>
      </c>
      <c r="Q1878">
        <v>69406557</v>
      </c>
      <c r="S1878">
        <v>152504261589</v>
      </c>
      <c r="T1878" t="s">
        <v>4766</v>
      </c>
      <c r="U1878" t="s">
        <v>4767</v>
      </c>
      <c r="V1878" t="s">
        <v>4768</v>
      </c>
      <c r="Z1878">
        <v>113.229365386068</v>
      </c>
      <c r="AA1878">
        <v>-8.1338577120294104</v>
      </c>
      <c r="AB1878" t="s">
        <v>4769</v>
      </c>
      <c r="AC1878" t="s">
        <v>216</v>
      </c>
      <c r="AL1878" t="s">
        <v>217</v>
      </c>
      <c r="AM1878" t="s">
        <v>3323</v>
      </c>
      <c r="AN1878" t="s">
        <v>6</v>
      </c>
      <c r="AO1878" s="57">
        <v>46244.601203703707</v>
      </c>
      <c r="AP1878" s="57">
        <v>46304.458333333336</v>
      </c>
      <c r="AR1878" t="s">
        <v>1432</v>
      </c>
      <c r="AS1878" t="s">
        <v>104</v>
      </c>
      <c r="AT1878" t="s">
        <v>220</v>
      </c>
      <c r="AV1878" t="s">
        <v>4770</v>
      </c>
      <c r="AW1878" t="s">
        <v>4771</v>
      </c>
      <c r="AX1878" t="s">
        <v>222</v>
      </c>
      <c r="BA1878" s="57">
        <v>46304.458333333336</v>
      </c>
      <c r="BB1878" t="s">
        <v>3323</v>
      </c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str">
        <f>VLOOKUP(H1878,Sheet2!$A$1:$B$270,2,FALSE)</f>
        <v>PROBOLINGGO</v>
      </c>
    </row>
    <row r="1879" spans="1:61">
      <c r="A1879">
        <v>1878</v>
      </c>
      <c r="B1879">
        <v>1002617896</v>
      </c>
      <c r="C1879">
        <v>3</v>
      </c>
      <c r="D1879" t="s">
        <v>42</v>
      </c>
      <c r="E1879">
        <v>5</v>
      </c>
      <c r="F1879" t="s">
        <v>106</v>
      </c>
      <c r="G1879" t="s">
        <v>104</v>
      </c>
      <c r="H1879" t="s">
        <v>495</v>
      </c>
      <c r="I1879" t="s">
        <v>212</v>
      </c>
      <c r="J1879" t="s">
        <v>213</v>
      </c>
      <c r="K1879" t="s">
        <v>149</v>
      </c>
      <c r="M1879" t="s">
        <v>76</v>
      </c>
      <c r="N1879" t="s">
        <v>215</v>
      </c>
      <c r="O1879" s="57">
        <v>46296.569930555554</v>
      </c>
      <c r="P1879" s="57">
        <v>46296.696250000001</v>
      </c>
      <c r="Q1879">
        <v>69401645</v>
      </c>
      <c r="S1879">
        <v>152542208206</v>
      </c>
      <c r="T1879" t="s">
        <v>937</v>
      </c>
      <c r="U1879" t="s">
        <v>929</v>
      </c>
      <c r="V1879" t="s">
        <v>1359</v>
      </c>
      <c r="Z1879">
        <v>113.1216587</v>
      </c>
      <c r="AA1879">
        <v>-8.2018167000000002</v>
      </c>
      <c r="AB1879" t="s">
        <v>938</v>
      </c>
      <c r="AC1879" t="s">
        <v>229</v>
      </c>
      <c r="AL1879" t="s">
        <v>217</v>
      </c>
      <c r="AM1879" t="s">
        <v>1360</v>
      </c>
      <c r="AN1879" t="s">
        <v>6</v>
      </c>
      <c r="AO1879" s="57">
        <v>46032.579872685186</v>
      </c>
      <c r="AR1879" t="s">
        <v>218</v>
      </c>
      <c r="AS1879" t="s">
        <v>219</v>
      </c>
      <c r="AT1879" t="s">
        <v>220</v>
      </c>
      <c r="AU1879">
        <v>20261001</v>
      </c>
      <c r="AV1879" t="s">
        <v>221</v>
      </c>
      <c r="AW1879" t="s">
        <v>576</v>
      </c>
      <c r="AX1879" t="s">
        <v>222</v>
      </c>
      <c r="BA1879" s="57">
        <v>46296.291666666664</v>
      </c>
      <c r="BB1879" t="s">
        <v>1360</v>
      </c>
      <c r="BC1879">
        <v>2026</v>
      </c>
      <c r="BD1879">
        <v>10</v>
      </c>
      <c r="BE1879">
        <v>1</v>
      </c>
      <c r="BF1879" s="6">
        <f t="shared" si="87"/>
        <v>46296</v>
      </c>
      <c r="BG1879">
        <f t="shared" si="88"/>
        <v>-0.29166666666424135</v>
      </c>
      <c r="BH1879" t="str">
        <f t="shared" si="89"/>
        <v>COMPLY</v>
      </c>
      <c r="BI1879" t="str">
        <f>VLOOKUP(H1879,Sheet2!$A$1:$B$270,2,FALSE)</f>
        <v>PROBOLINGGO</v>
      </c>
    </row>
    <row r="1880" spans="1:61">
      <c r="A1880">
        <v>1879</v>
      </c>
      <c r="B1880">
        <v>1002619334</v>
      </c>
      <c r="C1880">
        <v>3</v>
      </c>
      <c r="D1880" t="s">
        <v>42</v>
      </c>
      <c r="E1880">
        <v>5</v>
      </c>
      <c r="F1880" t="s">
        <v>106</v>
      </c>
      <c r="G1880" t="s">
        <v>104</v>
      </c>
      <c r="H1880" t="s">
        <v>495</v>
      </c>
      <c r="I1880" t="s">
        <v>212</v>
      </c>
      <c r="J1880" t="s">
        <v>213</v>
      </c>
      <c r="K1880" t="s">
        <v>149</v>
      </c>
      <c r="L1880" t="s">
        <v>214</v>
      </c>
      <c r="M1880" t="s">
        <v>76</v>
      </c>
      <c r="N1880" t="s">
        <v>215</v>
      </c>
      <c r="O1880" s="57">
        <v>46297.436516203707</v>
      </c>
      <c r="P1880" s="57">
        <v>46298.634201388886</v>
      </c>
      <c r="Q1880">
        <v>69402875</v>
      </c>
      <c r="S1880">
        <v>152542208209</v>
      </c>
      <c r="T1880" t="s">
        <v>2385</v>
      </c>
      <c r="U1880" t="s">
        <v>2386</v>
      </c>
      <c r="V1880" t="s">
        <v>2387</v>
      </c>
      <c r="Z1880">
        <v>112.988416850566</v>
      </c>
      <c r="AA1880">
        <v>-8.1887530777444901</v>
      </c>
      <c r="AB1880" t="s">
        <v>2388</v>
      </c>
      <c r="AC1880" t="s">
        <v>216</v>
      </c>
      <c r="AL1880" t="s">
        <v>217</v>
      </c>
      <c r="AM1880" t="s">
        <v>2389</v>
      </c>
      <c r="AN1880" t="s">
        <v>6</v>
      </c>
      <c r="AO1880" s="57">
        <v>46063.444386574076</v>
      </c>
      <c r="AP1880" s="57">
        <v>46298.333333333336</v>
      </c>
      <c r="AR1880" t="s">
        <v>218</v>
      </c>
      <c r="AS1880" t="s">
        <v>219</v>
      </c>
      <c r="AT1880" t="s">
        <v>230</v>
      </c>
      <c r="AU1880">
        <v>20261003</v>
      </c>
      <c r="AV1880" t="s">
        <v>221</v>
      </c>
      <c r="AW1880" t="s">
        <v>886</v>
      </c>
      <c r="AX1880" t="s">
        <v>222</v>
      </c>
      <c r="BA1880" s="57">
        <v>46298.333333333336</v>
      </c>
      <c r="BB1880" t="s">
        <v>2389</v>
      </c>
      <c r="BC1880">
        <v>2026</v>
      </c>
      <c r="BD1880">
        <v>10</v>
      </c>
      <c r="BE1880">
        <v>3</v>
      </c>
      <c r="BF1880" s="6">
        <f t="shared" si="87"/>
        <v>46298</v>
      </c>
      <c r="BG1880">
        <f t="shared" si="88"/>
        <v>-0.33333333333575865</v>
      </c>
      <c r="BH1880" t="str">
        <f t="shared" si="89"/>
        <v>COMPLY</v>
      </c>
      <c r="BI1880" t="str">
        <f>VLOOKUP(H1880,Sheet2!$A$1:$B$270,2,FALSE)</f>
        <v>PROBOLINGGO</v>
      </c>
    </row>
    <row r="1881" spans="1:61">
      <c r="A1881">
        <v>1880</v>
      </c>
      <c r="B1881">
        <v>1002633401</v>
      </c>
      <c r="C1881">
        <v>3</v>
      </c>
      <c r="D1881" t="s">
        <v>42</v>
      </c>
      <c r="E1881">
        <v>5</v>
      </c>
      <c r="F1881" t="s">
        <v>106</v>
      </c>
      <c r="G1881" t="s">
        <v>104</v>
      </c>
      <c r="H1881" t="s">
        <v>495</v>
      </c>
      <c r="I1881" t="s">
        <v>212</v>
      </c>
      <c r="J1881" t="s">
        <v>213</v>
      </c>
      <c r="K1881" t="s">
        <v>149</v>
      </c>
      <c r="L1881" t="s">
        <v>214</v>
      </c>
      <c r="M1881" t="s">
        <v>839</v>
      </c>
      <c r="N1881" t="s">
        <v>215</v>
      </c>
      <c r="O1881" s="57">
        <v>46307.646932870368</v>
      </c>
      <c r="P1881" s="57">
        <v>46308.760844907411</v>
      </c>
      <c r="Q1881">
        <v>69408836</v>
      </c>
      <c r="S1881">
        <v>152542208161</v>
      </c>
      <c r="T1881" t="s">
        <v>6521</v>
      </c>
      <c r="U1881" t="s">
        <v>6522</v>
      </c>
      <c r="V1881" t="s">
        <v>6523</v>
      </c>
      <c r="Z1881">
        <v>113.11215209573599</v>
      </c>
      <c r="AA1881">
        <v>-8.2310327278964408</v>
      </c>
      <c r="AB1881" t="s">
        <v>6524</v>
      </c>
      <c r="AC1881" t="s">
        <v>235</v>
      </c>
      <c r="AL1881" t="s">
        <v>217</v>
      </c>
      <c r="AM1881" t="s">
        <v>6525</v>
      </c>
      <c r="AN1881" t="s">
        <v>6</v>
      </c>
      <c r="AO1881" s="57">
        <v>46366.652638888889</v>
      </c>
      <c r="AP1881" s="57">
        <v>46308.625</v>
      </c>
      <c r="AQ1881" t="s">
        <v>838</v>
      </c>
      <c r="AR1881" t="s">
        <v>840</v>
      </c>
      <c r="AS1881" t="s">
        <v>219</v>
      </c>
      <c r="AT1881" t="s">
        <v>230</v>
      </c>
      <c r="AV1881" t="s">
        <v>6805</v>
      </c>
      <c r="AW1881" t="s">
        <v>877</v>
      </c>
      <c r="AX1881" t="s">
        <v>222</v>
      </c>
      <c r="BA1881" s="57">
        <v>46308.625</v>
      </c>
      <c r="BB1881" t="s">
        <v>6525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str">
        <f>VLOOKUP(H1881,Sheet2!$A$1:$B$270,2,FALSE)</f>
        <v>PROBOLINGGO</v>
      </c>
    </row>
    <row r="1882" spans="1:61">
      <c r="A1882">
        <v>1881</v>
      </c>
      <c r="B1882">
        <v>1002639657</v>
      </c>
      <c r="C1882">
        <v>3</v>
      </c>
      <c r="D1882" t="s">
        <v>42</v>
      </c>
      <c r="E1882">
        <v>5</v>
      </c>
      <c r="F1882" t="s">
        <v>106</v>
      </c>
      <c r="G1882" t="s">
        <v>104</v>
      </c>
      <c r="H1882" t="s">
        <v>495</v>
      </c>
      <c r="I1882" t="s">
        <v>212</v>
      </c>
      <c r="J1882" t="s">
        <v>213</v>
      </c>
      <c r="K1882" t="s">
        <v>149</v>
      </c>
      <c r="M1882" t="s">
        <v>1625</v>
      </c>
      <c r="N1882" t="s">
        <v>215</v>
      </c>
      <c r="O1882" s="57">
        <v>46311.423634259256</v>
      </c>
      <c r="P1882" s="57">
        <v>46311.535381944443</v>
      </c>
      <c r="Q1882">
        <v>69411222</v>
      </c>
      <c r="S1882">
        <v>152542208237</v>
      </c>
      <c r="T1882" t="s">
        <v>9263</v>
      </c>
      <c r="U1882" t="s">
        <v>9264</v>
      </c>
      <c r="Z1882">
        <v>113.11612890000001</v>
      </c>
      <c r="AA1882">
        <v>-8.2325695000000003</v>
      </c>
      <c r="AB1882" t="s">
        <v>9265</v>
      </c>
      <c r="AC1882" t="s">
        <v>229</v>
      </c>
      <c r="AO1882" t="s">
        <v>8209</v>
      </c>
      <c r="AR1882" t="s">
        <v>1630</v>
      </c>
      <c r="AS1882" t="s">
        <v>219</v>
      </c>
      <c r="AT1882" t="s">
        <v>342</v>
      </c>
      <c r="AV1882" t="s">
        <v>9266</v>
      </c>
      <c r="AW1882" t="s">
        <v>540</v>
      </c>
      <c r="AX1882" t="s">
        <v>222</v>
      </c>
      <c r="AZ1882" t="s">
        <v>9266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PROBOLINGGO</v>
      </c>
    </row>
    <row r="1883" spans="1:61">
      <c r="A1883">
        <v>1882</v>
      </c>
      <c r="B1883">
        <v>1002640190</v>
      </c>
      <c r="C1883">
        <v>3</v>
      </c>
      <c r="D1883" t="s">
        <v>42</v>
      </c>
      <c r="E1883">
        <v>5</v>
      </c>
      <c r="F1883" t="s">
        <v>106</v>
      </c>
      <c r="G1883" t="s">
        <v>104</v>
      </c>
      <c r="H1883" t="s">
        <v>473</v>
      </c>
      <c r="I1883" t="s">
        <v>212</v>
      </c>
      <c r="J1883" t="s">
        <v>213</v>
      </c>
      <c r="K1883" t="s">
        <v>149</v>
      </c>
      <c r="M1883" t="s">
        <v>1400</v>
      </c>
      <c r="N1883" t="s">
        <v>215</v>
      </c>
      <c r="O1883" s="57">
        <v>46311.571238425924</v>
      </c>
      <c r="P1883" s="57">
        <v>46312.573229166665</v>
      </c>
      <c r="Q1883">
        <v>69411496</v>
      </c>
      <c r="S1883">
        <v>152534203459</v>
      </c>
      <c r="T1883" t="s">
        <v>9267</v>
      </c>
      <c r="U1883" t="s">
        <v>9268</v>
      </c>
      <c r="V1883" t="s">
        <v>9272</v>
      </c>
      <c r="Z1883">
        <v>113.0523208</v>
      </c>
      <c r="AA1883">
        <v>-8.1008204999999993</v>
      </c>
      <c r="AB1883" t="s">
        <v>9270</v>
      </c>
      <c r="AC1883" t="s">
        <v>229</v>
      </c>
      <c r="AL1883" t="s">
        <v>217</v>
      </c>
      <c r="AM1883" t="s">
        <v>9273</v>
      </c>
      <c r="AN1883" t="s">
        <v>6</v>
      </c>
      <c r="AO1883" t="s">
        <v>8128</v>
      </c>
      <c r="AP1883" s="57">
        <v>46312.458333333336</v>
      </c>
      <c r="AR1883" t="s">
        <v>14</v>
      </c>
      <c r="AS1883" t="s">
        <v>219</v>
      </c>
      <c r="AT1883" t="s">
        <v>342</v>
      </c>
      <c r="AV1883" t="s">
        <v>9274</v>
      </c>
      <c r="AW1883" t="s">
        <v>540</v>
      </c>
      <c r="AX1883" t="s">
        <v>222</v>
      </c>
      <c r="BA1883" s="57">
        <v>46312.458333333336</v>
      </c>
      <c r="BB1883" t="s">
        <v>9273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PROBOLINGGO</v>
      </c>
    </row>
    <row r="1884" spans="1:61">
      <c r="A1884">
        <v>1883</v>
      </c>
      <c r="B1884">
        <v>1002641400</v>
      </c>
      <c r="C1884">
        <v>3</v>
      </c>
      <c r="D1884" t="s">
        <v>42</v>
      </c>
      <c r="E1884">
        <v>5</v>
      </c>
      <c r="F1884" t="s">
        <v>106</v>
      </c>
      <c r="G1884" t="s">
        <v>104</v>
      </c>
      <c r="H1884" t="s">
        <v>473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46312.573229166665</v>
      </c>
      <c r="P1884" s="57">
        <v>46313.396979166668</v>
      </c>
      <c r="Q1884">
        <v>69411496</v>
      </c>
      <c r="S1884">
        <v>152534203461</v>
      </c>
      <c r="T1884" t="s">
        <v>9267</v>
      </c>
      <c r="U1884" t="s">
        <v>9268</v>
      </c>
      <c r="V1884" t="s">
        <v>9269</v>
      </c>
      <c r="Z1884">
        <v>113.05609703063899</v>
      </c>
      <c r="AA1884">
        <v>-8.1038415895447606</v>
      </c>
      <c r="AB1884" t="s">
        <v>9270</v>
      </c>
      <c r="AC1884" t="s">
        <v>229</v>
      </c>
      <c r="AL1884" t="s">
        <v>217</v>
      </c>
      <c r="AM1884" t="s">
        <v>9271</v>
      </c>
      <c r="AN1884" t="s">
        <v>6</v>
      </c>
      <c r="AO1884" t="s">
        <v>8287</v>
      </c>
      <c r="AR1884" t="s">
        <v>218</v>
      </c>
      <c r="AS1884" t="s">
        <v>219</v>
      </c>
      <c r="AT1884" t="s">
        <v>342</v>
      </c>
      <c r="AU1884">
        <v>20261018</v>
      </c>
      <c r="AV1884" t="s">
        <v>221</v>
      </c>
      <c r="AW1884" t="s">
        <v>540</v>
      </c>
      <c r="AX1884" t="s">
        <v>222</v>
      </c>
      <c r="BA1884" s="57">
        <v>46312.291666666664</v>
      </c>
      <c r="BB1884" t="s">
        <v>9271</v>
      </c>
      <c r="BC1884">
        <v>2026</v>
      </c>
      <c r="BD1884">
        <v>10</v>
      </c>
      <c r="BE1884">
        <v>18</v>
      </c>
      <c r="BF1884" s="6">
        <f t="shared" si="87"/>
        <v>46313</v>
      </c>
      <c r="BG1884">
        <f t="shared" si="88"/>
        <v>0.70833333333575865</v>
      </c>
      <c r="BH1884" t="str">
        <f t="shared" si="89"/>
        <v>COMPLY</v>
      </c>
      <c r="BI1884" t="str">
        <f>VLOOKUP(H1884,Sheet2!$A$1:$B$270,2,FALSE)</f>
        <v>PROBOLINGGO</v>
      </c>
    </row>
    <row r="1885" spans="1:61">
      <c r="A1885">
        <v>1884</v>
      </c>
      <c r="B1885">
        <v>1002637305</v>
      </c>
      <c r="C1885">
        <v>3</v>
      </c>
      <c r="D1885" t="s">
        <v>42</v>
      </c>
      <c r="E1885">
        <v>5</v>
      </c>
      <c r="F1885" t="s">
        <v>106</v>
      </c>
      <c r="G1885" t="s">
        <v>104</v>
      </c>
      <c r="H1885" t="s">
        <v>496</v>
      </c>
      <c r="I1885" t="s">
        <v>212</v>
      </c>
      <c r="J1885" t="s">
        <v>213</v>
      </c>
      <c r="K1885" t="s">
        <v>149</v>
      </c>
      <c r="L1885" t="s">
        <v>214</v>
      </c>
      <c r="M1885" t="s">
        <v>76</v>
      </c>
      <c r="N1885" t="s">
        <v>215</v>
      </c>
      <c r="O1885" s="57">
        <v>46309.684490740743</v>
      </c>
      <c r="P1885" s="57">
        <v>46310.550625000003</v>
      </c>
      <c r="Q1885">
        <v>69410322</v>
      </c>
      <c r="S1885">
        <v>152543206104</v>
      </c>
      <c r="T1885" t="s">
        <v>7330</v>
      </c>
      <c r="U1885" t="s">
        <v>7331</v>
      </c>
      <c r="V1885" t="s">
        <v>7332</v>
      </c>
      <c r="Z1885">
        <v>113.222820796072</v>
      </c>
      <c r="AA1885">
        <v>-8.2137730355811591</v>
      </c>
      <c r="AB1885" t="s">
        <v>7333</v>
      </c>
      <c r="AC1885" t="s">
        <v>216</v>
      </c>
      <c r="AL1885" t="s">
        <v>217</v>
      </c>
      <c r="AM1885" t="s">
        <v>7334</v>
      </c>
      <c r="AN1885" t="s">
        <v>6</v>
      </c>
      <c r="AO1885" t="s">
        <v>6847</v>
      </c>
      <c r="AP1885" s="57">
        <v>46310.625</v>
      </c>
      <c r="AR1885" t="s">
        <v>218</v>
      </c>
      <c r="AS1885" t="s">
        <v>219</v>
      </c>
      <c r="AT1885" t="s">
        <v>220</v>
      </c>
      <c r="AU1885">
        <v>20261015</v>
      </c>
      <c r="AV1885" t="s">
        <v>221</v>
      </c>
      <c r="AW1885" t="s">
        <v>5042</v>
      </c>
      <c r="AX1885" t="s">
        <v>222</v>
      </c>
      <c r="BA1885" s="57">
        <v>46310.625</v>
      </c>
      <c r="BB1885" t="s">
        <v>7334</v>
      </c>
      <c r="BC1885">
        <v>2026</v>
      </c>
      <c r="BD1885">
        <v>10</v>
      </c>
      <c r="BE1885">
        <v>15</v>
      </c>
      <c r="BF1885" s="6">
        <f t="shared" si="87"/>
        <v>46310</v>
      </c>
      <c r="BG1885">
        <f t="shared" si="88"/>
        <v>-0.625</v>
      </c>
      <c r="BH1885" t="str">
        <f t="shared" si="89"/>
        <v>COMPLY</v>
      </c>
      <c r="BI1885" t="str">
        <f>VLOOKUP(H1885,Sheet2!$A$1:$B$270,2,FALSE)</f>
        <v>PROBOLINGGO</v>
      </c>
    </row>
    <row r="1886" spans="1:61">
      <c r="A1886">
        <v>1885</v>
      </c>
      <c r="B1886">
        <v>1002636394</v>
      </c>
      <c r="C1886">
        <v>3</v>
      </c>
      <c r="D1886" t="s">
        <v>42</v>
      </c>
      <c r="E1886">
        <v>5</v>
      </c>
      <c r="F1886" t="s">
        <v>106</v>
      </c>
      <c r="G1886" t="s">
        <v>107</v>
      </c>
      <c r="H1886" t="s">
        <v>291</v>
      </c>
      <c r="I1886" t="s">
        <v>212</v>
      </c>
      <c r="J1886" t="s">
        <v>213</v>
      </c>
      <c r="K1886" t="s">
        <v>149</v>
      </c>
      <c r="M1886" t="s">
        <v>76</v>
      </c>
      <c r="N1886" t="s">
        <v>215</v>
      </c>
      <c r="O1886" s="57">
        <v>46309.449930555558</v>
      </c>
      <c r="P1886" s="57">
        <v>46309.808530092596</v>
      </c>
      <c r="Q1886">
        <v>69409962</v>
      </c>
      <c r="S1886">
        <v>152510206139</v>
      </c>
      <c r="T1886" t="s">
        <v>7335</v>
      </c>
      <c r="U1886" t="s">
        <v>7336</v>
      </c>
      <c r="V1886" t="s">
        <v>7337</v>
      </c>
      <c r="Z1886">
        <v>113.2933735</v>
      </c>
      <c r="AA1886">
        <v>-7.8681314999999996</v>
      </c>
      <c r="AB1886" t="s">
        <v>7338</v>
      </c>
      <c r="AC1886" t="s">
        <v>229</v>
      </c>
      <c r="AL1886" t="s">
        <v>217</v>
      </c>
      <c r="AM1886" t="s">
        <v>7339</v>
      </c>
      <c r="AN1886" t="s">
        <v>6</v>
      </c>
      <c r="AO1886" t="s">
        <v>7340</v>
      </c>
      <c r="AP1886" s="57">
        <v>46310.333333333336</v>
      </c>
      <c r="AR1886" t="s">
        <v>218</v>
      </c>
      <c r="AS1886" t="s">
        <v>219</v>
      </c>
      <c r="AT1886" t="s">
        <v>220</v>
      </c>
      <c r="AU1886">
        <v>20261014</v>
      </c>
      <c r="AV1886" t="s">
        <v>221</v>
      </c>
      <c r="AW1886" t="s">
        <v>7341</v>
      </c>
      <c r="AX1886" t="s">
        <v>222</v>
      </c>
      <c r="BA1886" s="57">
        <v>46310.333333333336</v>
      </c>
      <c r="BB1886" t="s">
        <v>7339</v>
      </c>
      <c r="BC1886">
        <v>2026</v>
      </c>
      <c r="BD1886">
        <v>10</v>
      </c>
      <c r="BE1886">
        <v>14</v>
      </c>
      <c r="BF1886" s="6">
        <f t="shared" si="87"/>
        <v>46309</v>
      </c>
      <c r="BG1886">
        <f t="shared" si="88"/>
        <v>-1.3333333333357587</v>
      </c>
      <c r="BH1886" t="str">
        <f t="shared" si="89"/>
        <v>COMPLY</v>
      </c>
      <c r="BI1886" t="str">
        <f>VLOOKUP(H1886,Sheet2!$A$1:$B$270,2,FALSE)</f>
        <v>PROBOLINGGO</v>
      </c>
    </row>
    <row r="1887" spans="1:61">
      <c r="A1887">
        <v>1886</v>
      </c>
      <c r="B1887">
        <v>1002644546</v>
      </c>
      <c r="C1887">
        <v>3</v>
      </c>
      <c r="D1887" t="s">
        <v>42</v>
      </c>
      <c r="E1887">
        <v>5</v>
      </c>
      <c r="F1887" t="s">
        <v>106</v>
      </c>
      <c r="G1887" t="s">
        <v>107</v>
      </c>
      <c r="H1887" t="s">
        <v>291</v>
      </c>
      <c r="I1887" t="s">
        <v>212</v>
      </c>
      <c r="J1887" t="s">
        <v>213</v>
      </c>
      <c r="K1887" t="s">
        <v>149</v>
      </c>
      <c r="M1887" t="s">
        <v>839</v>
      </c>
      <c r="N1887" t="s">
        <v>215</v>
      </c>
      <c r="O1887" s="57">
        <v>46315.368125000001</v>
      </c>
      <c r="P1887" s="57">
        <v>46315.66679398148</v>
      </c>
      <c r="Q1887">
        <v>69413410</v>
      </c>
      <c r="S1887">
        <v>152510205879</v>
      </c>
      <c r="T1887" t="s">
        <v>10685</v>
      </c>
      <c r="U1887" t="s">
        <v>10686</v>
      </c>
      <c r="V1887" t="s">
        <v>10687</v>
      </c>
      <c r="Z1887">
        <v>113.31061130000001</v>
      </c>
      <c r="AA1887">
        <v>-7.7921829999999996</v>
      </c>
      <c r="AB1887" t="s">
        <v>10688</v>
      </c>
      <c r="AC1887" t="s">
        <v>229</v>
      </c>
      <c r="AL1887" t="s">
        <v>217</v>
      </c>
      <c r="AM1887" t="s">
        <v>10689</v>
      </c>
      <c r="AN1887" t="s">
        <v>6</v>
      </c>
      <c r="AO1887" t="s">
        <v>10125</v>
      </c>
      <c r="AP1887" s="57">
        <v>46316.458333333336</v>
      </c>
      <c r="AQ1887" t="s">
        <v>841</v>
      </c>
      <c r="AR1887" t="s">
        <v>840</v>
      </c>
      <c r="AS1887" t="s">
        <v>219</v>
      </c>
      <c r="AT1887" t="s">
        <v>230</v>
      </c>
      <c r="AV1887" t="s">
        <v>10690</v>
      </c>
      <c r="AW1887" t="s">
        <v>540</v>
      </c>
      <c r="AX1887" t="s">
        <v>222</v>
      </c>
      <c r="BA1887" s="57">
        <v>46316.458333333336</v>
      </c>
      <c r="BB1887" t="s">
        <v>10689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str">
        <f>VLOOKUP(H1887,Sheet2!$A$1:$B$270,2,FALSE)</f>
        <v>PROBOLINGGO</v>
      </c>
    </row>
    <row r="1888" spans="1:61">
      <c r="A1888">
        <v>1887</v>
      </c>
      <c r="B1888">
        <v>1002619058</v>
      </c>
      <c r="C1888">
        <v>3</v>
      </c>
      <c r="D1888" t="s">
        <v>42</v>
      </c>
      <c r="E1888">
        <v>5</v>
      </c>
      <c r="F1888" t="s">
        <v>106</v>
      </c>
      <c r="G1888" t="s">
        <v>107</v>
      </c>
      <c r="H1888" t="s">
        <v>343</v>
      </c>
      <c r="I1888" t="s">
        <v>212</v>
      </c>
      <c r="J1888" t="s">
        <v>213</v>
      </c>
      <c r="K1888" t="s">
        <v>149</v>
      </c>
      <c r="M1888" t="s">
        <v>76</v>
      </c>
      <c r="N1888" t="s">
        <v>215</v>
      </c>
      <c r="O1888" s="57">
        <v>46297.379432870373</v>
      </c>
      <c r="P1888" s="57">
        <v>46297.673495370371</v>
      </c>
      <c r="Q1888">
        <v>69402740</v>
      </c>
      <c r="S1888">
        <v>152509216431</v>
      </c>
      <c r="T1888" t="s">
        <v>2390</v>
      </c>
      <c r="U1888" t="s">
        <v>2391</v>
      </c>
      <c r="V1888" t="s">
        <v>2392</v>
      </c>
      <c r="Z1888">
        <v>113.4281189</v>
      </c>
      <c r="AA1888">
        <v>-7.7806913</v>
      </c>
      <c r="AB1888" t="s">
        <v>2393</v>
      </c>
      <c r="AC1888" t="s">
        <v>229</v>
      </c>
      <c r="AL1888" t="s">
        <v>217</v>
      </c>
      <c r="AM1888" t="s">
        <v>2394</v>
      </c>
      <c r="AN1888" t="s">
        <v>6</v>
      </c>
      <c r="AO1888" s="57">
        <v>46063.39334490741</v>
      </c>
      <c r="AP1888" s="57">
        <v>46298.333333333336</v>
      </c>
      <c r="AR1888" t="s">
        <v>218</v>
      </c>
      <c r="AS1888" t="s">
        <v>2395</v>
      </c>
      <c r="AT1888" t="s">
        <v>342</v>
      </c>
      <c r="AU1888">
        <v>20261002</v>
      </c>
      <c r="AV1888" t="s">
        <v>221</v>
      </c>
      <c r="AW1888" t="s">
        <v>2396</v>
      </c>
      <c r="AX1888" t="s">
        <v>222</v>
      </c>
      <c r="BA1888" s="57">
        <v>46298.333333333336</v>
      </c>
      <c r="BB1888" t="s">
        <v>2394</v>
      </c>
      <c r="BC1888">
        <v>2026</v>
      </c>
      <c r="BD1888">
        <v>10</v>
      </c>
      <c r="BE1888">
        <v>2</v>
      </c>
      <c r="BF1888" s="6">
        <f t="shared" si="87"/>
        <v>46297</v>
      </c>
      <c r="BG1888">
        <f t="shared" si="88"/>
        <v>-1.3333333333357587</v>
      </c>
      <c r="BH1888" t="str">
        <f t="shared" si="89"/>
        <v>COMPLY</v>
      </c>
      <c r="BI1888" t="str">
        <f>VLOOKUP(H1888,Sheet2!$A$1:$B$270,2,FALSE)</f>
        <v>PROBOLINGGO</v>
      </c>
    </row>
    <row r="1889" spans="1:61">
      <c r="A1889">
        <v>1888</v>
      </c>
      <c r="B1889">
        <v>1002625929</v>
      </c>
      <c r="C1889">
        <v>3</v>
      </c>
      <c r="D1889" t="s">
        <v>42</v>
      </c>
      <c r="E1889">
        <v>5</v>
      </c>
      <c r="F1889" t="s">
        <v>106</v>
      </c>
      <c r="G1889" t="s">
        <v>107</v>
      </c>
      <c r="H1889" t="s">
        <v>343</v>
      </c>
      <c r="I1889" t="s">
        <v>212</v>
      </c>
      <c r="J1889" t="s">
        <v>213</v>
      </c>
      <c r="K1889" t="s">
        <v>149</v>
      </c>
      <c r="M1889" t="s">
        <v>76</v>
      </c>
      <c r="N1889" t="s">
        <v>563</v>
      </c>
      <c r="O1889" s="57">
        <v>46302.507789351854</v>
      </c>
      <c r="P1889" s="57">
        <v>46303.590798611112</v>
      </c>
      <c r="Q1889">
        <v>66525052</v>
      </c>
      <c r="S1889">
        <v>152509216398</v>
      </c>
      <c r="T1889" t="s">
        <v>1652</v>
      </c>
      <c r="U1889" t="s">
        <v>4321</v>
      </c>
      <c r="V1889" t="s">
        <v>4322</v>
      </c>
      <c r="Z1889">
        <v>113.42803020605299</v>
      </c>
      <c r="AA1889">
        <v>-7.7595124479947799</v>
      </c>
      <c r="AB1889" t="s">
        <v>1654</v>
      </c>
      <c r="AC1889" t="s">
        <v>284</v>
      </c>
      <c r="AL1889" t="s">
        <v>217</v>
      </c>
      <c r="AM1889" t="s">
        <v>4323</v>
      </c>
      <c r="AN1889" t="s">
        <v>6</v>
      </c>
      <c r="AO1889" s="57">
        <v>46213.517812500002</v>
      </c>
      <c r="AP1889" s="57">
        <v>46303.625</v>
      </c>
      <c r="AR1889" t="s">
        <v>218</v>
      </c>
      <c r="AS1889" t="s">
        <v>2395</v>
      </c>
      <c r="AT1889" t="s">
        <v>230</v>
      </c>
      <c r="AU1889">
        <v>20261008</v>
      </c>
      <c r="AV1889" t="s">
        <v>221</v>
      </c>
      <c r="AW1889" t="s">
        <v>540</v>
      </c>
      <c r="AX1889" t="s">
        <v>222</v>
      </c>
      <c r="BA1889" s="57">
        <v>46303.625</v>
      </c>
      <c r="BB1889" t="s">
        <v>4323</v>
      </c>
      <c r="BC1889">
        <v>2026</v>
      </c>
      <c r="BD1889">
        <v>10</v>
      </c>
      <c r="BE1889">
        <v>8</v>
      </c>
      <c r="BF1889" s="6">
        <f t="shared" si="87"/>
        <v>46303</v>
      </c>
      <c r="BG1889">
        <f t="shared" si="88"/>
        <v>-0.625</v>
      </c>
      <c r="BH1889" t="str">
        <f t="shared" si="89"/>
        <v>COMPLY</v>
      </c>
      <c r="BI1889" t="str">
        <f>VLOOKUP(H1889,Sheet2!$A$1:$B$270,2,FALSE)</f>
        <v>PROBOLINGGO</v>
      </c>
    </row>
    <row r="1890" spans="1:61">
      <c r="A1890">
        <v>1889</v>
      </c>
      <c r="B1890">
        <v>1002631087</v>
      </c>
      <c r="C1890">
        <v>3</v>
      </c>
      <c r="D1890" t="s">
        <v>42</v>
      </c>
      <c r="E1890">
        <v>5</v>
      </c>
      <c r="F1890" t="s">
        <v>106</v>
      </c>
      <c r="G1890" t="s">
        <v>107</v>
      </c>
      <c r="H1890" t="s">
        <v>343</v>
      </c>
      <c r="I1890" t="s">
        <v>212</v>
      </c>
      <c r="J1890" t="s">
        <v>213</v>
      </c>
      <c r="K1890" t="s">
        <v>149</v>
      </c>
      <c r="M1890" t="s">
        <v>76</v>
      </c>
      <c r="N1890" t="s">
        <v>215</v>
      </c>
      <c r="O1890" s="57">
        <v>46305.677314814813</v>
      </c>
      <c r="P1890" s="57">
        <v>46306.741585648146</v>
      </c>
      <c r="Q1890">
        <v>69408008</v>
      </c>
      <c r="S1890">
        <v>152509216441</v>
      </c>
      <c r="T1890" t="s">
        <v>5660</v>
      </c>
      <c r="U1890" t="s">
        <v>5661</v>
      </c>
      <c r="V1890" t="s">
        <v>5662</v>
      </c>
      <c r="Z1890">
        <v>113.21584009999999</v>
      </c>
      <c r="AA1890">
        <v>-7.7441461</v>
      </c>
      <c r="AB1890" t="s">
        <v>5663</v>
      </c>
      <c r="AC1890" t="s">
        <v>229</v>
      </c>
      <c r="AL1890" t="s">
        <v>217</v>
      </c>
      <c r="AM1890" t="s">
        <v>5664</v>
      </c>
      <c r="AN1890" t="s">
        <v>6</v>
      </c>
      <c r="AO1890" s="57">
        <v>46305.684120370373</v>
      </c>
      <c r="AP1890" s="57">
        <v>46306.625</v>
      </c>
      <c r="AR1890" t="s">
        <v>218</v>
      </c>
      <c r="AS1890" t="s">
        <v>2395</v>
      </c>
      <c r="AT1890" t="s">
        <v>220</v>
      </c>
      <c r="AU1890">
        <v>20261011</v>
      </c>
      <c r="AV1890" t="s">
        <v>221</v>
      </c>
      <c r="AW1890" t="s">
        <v>540</v>
      </c>
      <c r="AX1890" t="s">
        <v>222</v>
      </c>
      <c r="BA1890" s="57">
        <v>46306.625</v>
      </c>
      <c r="BB1890" t="s">
        <v>5664</v>
      </c>
      <c r="BC1890">
        <v>2026</v>
      </c>
      <c r="BD1890">
        <v>10</v>
      </c>
      <c r="BE1890">
        <v>11</v>
      </c>
      <c r="BF1890" s="6">
        <f t="shared" si="87"/>
        <v>46306</v>
      </c>
      <c r="BG1890">
        <f t="shared" si="88"/>
        <v>-0.625</v>
      </c>
      <c r="BH1890" t="str">
        <f t="shared" si="89"/>
        <v>COMPLY</v>
      </c>
      <c r="BI1890" t="str">
        <f>VLOOKUP(H1890,Sheet2!$A$1:$B$270,2,FALSE)</f>
        <v>PROBOLINGGO</v>
      </c>
    </row>
    <row r="1891" spans="1:61">
      <c r="A1891">
        <v>1890</v>
      </c>
      <c r="B1891">
        <v>1002634556</v>
      </c>
      <c r="C1891">
        <v>3</v>
      </c>
      <c r="D1891" t="s">
        <v>42</v>
      </c>
      <c r="E1891">
        <v>5</v>
      </c>
      <c r="F1891" t="s">
        <v>106</v>
      </c>
      <c r="G1891" t="s">
        <v>107</v>
      </c>
      <c r="H1891" t="s">
        <v>343</v>
      </c>
      <c r="I1891" t="s">
        <v>212</v>
      </c>
      <c r="J1891" t="s">
        <v>213</v>
      </c>
      <c r="K1891" t="s">
        <v>149</v>
      </c>
      <c r="M1891" t="s">
        <v>76</v>
      </c>
      <c r="N1891" t="s">
        <v>215</v>
      </c>
      <c r="O1891" s="57">
        <v>46308.452476851853</v>
      </c>
      <c r="P1891" s="57">
        <v>46308.723530092589</v>
      </c>
      <c r="Q1891">
        <v>69409225</v>
      </c>
      <c r="S1891">
        <v>152509216443</v>
      </c>
      <c r="T1891" t="s">
        <v>6526</v>
      </c>
      <c r="U1891" t="s">
        <v>6527</v>
      </c>
      <c r="V1891" t="s">
        <v>6528</v>
      </c>
      <c r="Z1891">
        <v>113.4060362</v>
      </c>
      <c r="AA1891">
        <v>-7.7945593000000004</v>
      </c>
      <c r="AB1891" t="s">
        <v>6529</v>
      </c>
      <c r="AC1891" t="s">
        <v>229</v>
      </c>
      <c r="AL1891" t="s">
        <v>217</v>
      </c>
      <c r="AM1891" t="s">
        <v>6530</v>
      </c>
      <c r="AN1891" t="s">
        <v>6</v>
      </c>
      <c r="AO1891" t="s">
        <v>5834</v>
      </c>
      <c r="AP1891" s="57">
        <v>46309.458333333336</v>
      </c>
      <c r="AR1891" t="s">
        <v>218</v>
      </c>
      <c r="AS1891" t="s">
        <v>2395</v>
      </c>
      <c r="AT1891" t="s">
        <v>230</v>
      </c>
      <c r="AU1891">
        <v>20261013</v>
      </c>
      <c r="AV1891" t="s">
        <v>221</v>
      </c>
      <c r="AW1891" t="s">
        <v>539</v>
      </c>
      <c r="AX1891" t="s">
        <v>222</v>
      </c>
      <c r="BA1891" s="57">
        <v>46309.458333333336</v>
      </c>
      <c r="BB1891" t="s">
        <v>6530</v>
      </c>
      <c r="BC1891">
        <v>2026</v>
      </c>
      <c r="BD1891">
        <v>10</v>
      </c>
      <c r="BE1891">
        <v>13</v>
      </c>
      <c r="BF1891" s="6">
        <f t="shared" si="87"/>
        <v>46308</v>
      </c>
      <c r="BG1891">
        <f t="shared" si="88"/>
        <v>-1.4583333333357587</v>
      </c>
      <c r="BH1891" t="str">
        <f t="shared" si="89"/>
        <v>COMPLY</v>
      </c>
      <c r="BI1891" t="str">
        <f>VLOOKUP(H1891,Sheet2!$A$1:$B$270,2,FALSE)</f>
        <v>PROBOLINGGO</v>
      </c>
    </row>
    <row r="1892" spans="1:61">
      <c r="A1892">
        <v>1891</v>
      </c>
      <c r="B1892">
        <v>1002635433</v>
      </c>
      <c r="C1892">
        <v>3</v>
      </c>
      <c r="D1892" t="s">
        <v>42</v>
      </c>
      <c r="E1892">
        <v>5</v>
      </c>
      <c r="F1892" t="s">
        <v>106</v>
      </c>
      <c r="G1892" t="s">
        <v>107</v>
      </c>
      <c r="H1892" t="s">
        <v>343</v>
      </c>
      <c r="I1892" t="s">
        <v>212</v>
      </c>
      <c r="J1892" t="s">
        <v>213</v>
      </c>
      <c r="K1892" t="s">
        <v>149</v>
      </c>
      <c r="M1892" t="s">
        <v>76</v>
      </c>
      <c r="N1892" t="s">
        <v>215</v>
      </c>
      <c r="O1892" s="57">
        <v>46308.645879629628</v>
      </c>
      <c r="P1892" s="57">
        <v>46310.341331018521</v>
      </c>
      <c r="Q1892">
        <v>69409560</v>
      </c>
      <c r="S1892">
        <v>152509216445</v>
      </c>
      <c r="T1892" t="s">
        <v>6806</v>
      </c>
      <c r="U1892" t="s">
        <v>6807</v>
      </c>
      <c r="V1892" t="s">
        <v>6808</v>
      </c>
      <c r="Z1892">
        <v>113.37134</v>
      </c>
      <c r="AA1892">
        <v>-7.8288640000000003</v>
      </c>
      <c r="AB1892" t="s">
        <v>6809</v>
      </c>
      <c r="AC1892" t="s">
        <v>229</v>
      </c>
      <c r="AL1892" t="s">
        <v>217</v>
      </c>
      <c r="AM1892" t="s">
        <v>6810</v>
      </c>
      <c r="AN1892" t="s">
        <v>6</v>
      </c>
      <c r="AO1892" t="s">
        <v>6666</v>
      </c>
      <c r="AP1892" s="57">
        <v>46309.625</v>
      </c>
      <c r="AR1892" t="s">
        <v>218</v>
      </c>
      <c r="AS1892" t="s">
        <v>2395</v>
      </c>
      <c r="AT1892" t="s">
        <v>230</v>
      </c>
      <c r="AU1892">
        <v>20261015</v>
      </c>
      <c r="AV1892" t="s">
        <v>221</v>
      </c>
      <c r="AW1892" t="s">
        <v>540</v>
      </c>
      <c r="AX1892" t="s">
        <v>222</v>
      </c>
      <c r="BA1892" s="57">
        <v>46309.625</v>
      </c>
      <c r="BB1892" t="s">
        <v>6810</v>
      </c>
      <c r="BC1892">
        <v>2026</v>
      </c>
      <c r="BD1892">
        <v>10</v>
      </c>
      <c r="BE1892">
        <v>15</v>
      </c>
      <c r="BF1892" s="6">
        <f t="shared" si="87"/>
        <v>46310</v>
      </c>
      <c r="BG1892">
        <f t="shared" si="88"/>
        <v>0.375</v>
      </c>
      <c r="BH1892" t="str">
        <f t="shared" si="89"/>
        <v>COMPLY</v>
      </c>
      <c r="BI1892" t="str">
        <f>VLOOKUP(H1892,Sheet2!$A$1:$B$270,2,FALSE)</f>
        <v>PROBOLINGGO</v>
      </c>
    </row>
    <row r="1893" spans="1:61">
      <c r="A1893">
        <v>1892</v>
      </c>
      <c r="B1893">
        <v>1002639567</v>
      </c>
      <c r="C1893">
        <v>3</v>
      </c>
      <c r="D1893" t="s">
        <v>42</v>
      </c>
      <c r="E1893">
        <v>5</v>
      </c>
      <c r="F1893" t="s">
        <v>106</v>
      </c>
      <c r="G1893" t="s">
        <v>107</v>
      </c>
      <c r="H1893" t="s">
        <v>430</v>
      </c>
      <c r="I1893" t="s">
        <v>212</v>
      </c>
      <c r="J1893" t="s">
        <v>213</v>
      </c>
      <c r="K1893" t="s">
        <v>149</v>
      </c>
      <c r="M1893" t="s">
        <v>76</v>
      </c>
      <c r="N1893" t="s">
        <v>215</v>
      </c>
      <c r="O1893" s="57">
        <v>46311.404340277775</v>
      </c>
      <c r="P1893" s="57">
        <v>46311.820219907408</v>
      </c>
      <c r="Q1893">
        <v>69411198</v>
      </c>
      <c r="S1893">
        <v>152511206433</v>
      </c>
      <c r="T1893" t="s">
        <v>9275</v>
      </c>
      <c r="U1893" t="s">
        <v>9276</v>
      </c>
      <c r="V1893" t="s">
        <v>9277</v>
      </c>
      <c r="Z1893">
        <v>113.2756253</v>
      </c>
      <c r="AA1893">
        <v>-7.822673</v>
      </c>
      <c r="AB1893" t="s">
        <v>9278</v>
      </c>
      <c r="AC1893" t="s">
        <v>229</v>
      </c>
      <c r="AL1893" t="s">
        <v>217</v>
      </c>
      <c r="AM1893" t="s">
        <v>9279</v>
      </c>
      <c r="AN1893" t="s">
        <v>6</v>
      </c>
      <c r="AO1893" t="s">
        <v>7978</v>
      </c>
      <c r="AP1893" s="57">
        <v>46312.333333333336</v>
      </c>
      <c r="AR1893" t="s">
        <v>218</v>
      </c>
      <c r="AS1893" t="s">
        <v>219</v>
      </c>
      <c r="AT1893" t="s">
        <v>230</v>
      </c>
      <c r="AU1893">
        <v>20261016</v>
      </c>
      <c r="AV1893" t="s">
        <v>221</v>
      </c>
      <c r="AW1893" t="s">
        <v>540</v>
      </c>
      <c r="AX1893" t="s">
        <v>222</v>
      </c>
      <c r="BA1893" s="57">
        <v>46312.333333333336</v>
      </c>
      <c r="BB1893" t="s">
        <v>9279</v>
      </c>
      <c r="BC1893">
        <v>2026</v>
      </c>
      <c r="BD1893">
        <v>10</v>
      </c>
      <c r="BE1893">
        <v>16</v>
      </c>
      <c r="BF1893" s="6">
        <f t="shared" si="87"/>
        <v>46311</v>
      </c>
      <c r="BG1893">
        <f t="shared" si="88"/>
        <v>-1.3333333333357587</v>
      </c>
      <c r="BH1893" t="str">
        <f t="shared" si="89"/>
        <v>COMPLY</v>
      </c>
      <c r="BI1893" t="str">
        <f>VLOOKUP(H1893,Sheet2!$A$1:$B$270,2,FALSE)</f>
        <v>PROBOLINGGO</v>
      </c>
    </row>
    <row r="1894" spans="1:61">
      <c r="A1894">
        <v>1893</v>
      </c>
      <c r="B1894">
        <v>1002624619</v>
      </c>
      <c r="C1894">
        <v>3</v>
      </c>
      <c r="D1894" t="s">
        <v>42</v>
      </c>
      <c r="E1894">
        <v>5</v>
      </c>
      <c r="F1894" t="s">
        <v>106</v>
      </c>
      <c r="G1894" t="s">
        <v>107</v>
      </c>
      <c r="H1894" t="s">
        <v>498</v>
      </c>
      <c r="I1894" t="s">
        <v>212</v>
      </c>
      <c r="J1894" t="s">
        <v>213</v>
      </c>
      <c r="K1894" t="s">
        <v>149</v>
      </c>
      <c r="M1894" t="s">
        <v>76</v>
      </c>
      <c r="N1894" t="s">
        <v>215</v>
      </c>
      <c r="O1894" s="57">
        <v>46301.615451388891</v>
      </c>
      <c r="P1894" s="57">
        <v>46302.445856481485</v>
      </c>
      <c r="Q1894">
        <v>69405191</v>
      </c>
      <c r="S1894">
        <v>152508210945</v>
      </c>
      <c r="T1894" t="s">
        <v>3645</v>
      </c>
      <c r="U1894" t="s">
        <v>3646</v>
      </c>
      <c r="V1894" t="s">
        <v>3647</v>
      </c>
      <c r="Z1894">
        <v>113.6097698</v>
      </c>
      <c r="AA1894">
        <v>-7.7240783000000004</v>
      </c>
      <c r="AB1894" t="s">
        <v>3648</v>
      </c>
      <c r="AC1894" t="s">
        <v>284</v>
      </c>
      <c r="AL1894" t="s">
        <v>217</v>
      </c>
      <c r="AM1894" t="s">
        <v>3649</v>
      </c>
      <c r="AN1894" t="s">
        <v>6</v>
      </c>
      <c r="AO1894" s="57">
        <v>46183.621979166666</v>
      </c>
      <c r="AP1894" s="57">
        <v>46302.625</v>
      </c>
      <c r="AR1894" t="s">
        <v>218</v>
      </c>
      <c r="AS1894" t="s">
        <v>219</v>
      </c>
      <c r="AT1894" t="s">
        <v>230</v>
      </c>
      <c r="AU1894">
        <v>20261007</v>
      </c>
      <c r="AV1894" t="s">
        <v>221</v>
      </c>
      <c r="AW1894" t="s">
        <v>540</v>
      </c>
      <c r="AX1894" t="s">
        <v>222</v>
      </c>
      <c r="BA1894" s="57">
        <v>46302.625</v>
      </c>
      <c r="BB1894" t="s">
        <v>3649</v>
      </c>
      <c r="BC1894">
        <v>2026</v>
      </c>
      <c r="BD1894">
        <v>10</v>
      </c>
      <c r="BE1894">
        <v>7</v>
      </c>
      <c r="BF1894" s="6">
        <f t="shared" si="87"/>
        <v>46302</v>
      </c>
      <c r="BG1894">
        <f t="shared" si="88"/>
        <v>-0.625</v>
      </c>
      <c r="BH1894" t="str">
        <f t="shared" si="89"/>
        <v>COMPLY</v>
      </c>
      <c r="BI1894" t="str">
        <f>VLOOKUP(H1894,Sheet2!$A$1:$B$270,2,FALSE)</f>
        <v>PROBOLINGGO</v>
      </c>
    </row>
    <row r="1895" spans="1:61">
      <c r="A1895">
        <v>1894</v>
      </c>
      <c r="B1895">
        <v>1002639418</v>
      </c>
      <c r="C1895">
        <v>3</v>
      </c>
      <c r="D1895" t="s">
        <v>42</v>
      </c>
      <c r="E1895">
        <v>5</v>
      </c>
      <c r="F1895" t="s">
        <v>106</v>
      </c>
      <c r="G1895" t="s">
        <v>107</v>
      </c>
      <c r="H1895" t="s">
        <v>498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46311.382060185184</v>
      </c>
      <c r="P1895" s="57">
        <v>46315.608020833337</v>
      </c>
      <c r="Q1895">
        <v>69411145</v>
      </c>
      <c r="S1895">
        <v>152508210948</v>
      </c>
      <c r="T1895" t="s">
        <v>9285</v>
      </c>
      <c r="U1895" t="s">
        <v>9286</v>
      </c>
      <c r="V1895" t="s">
        <v>9287</v>
      </c>
      <c r="Z1895">
        <v>113.52520490000001</v>
      </c>
      <c r="AA1895">
        <v>-7.7264121000000001</v>
      </c>
      <c r="AB1895" t="s">
        <v>9288</v>
      </c>
      <c r="AC1895" t="s">
        <v>229</v>
      </c>
      <c r="AL1895" t="s">
        <v>217</v>
      </c>
      <c r="AM1895" t="s">
        <v>9289</v>
      </c>
      <c r="AN1895" t="s">
        <v>6</v>
      </c>
      <c r="AO1895" t="s">
        <v>8414</v>
      </c>
      <c r="AP1895" s="57">
        <v>46315.333333333336</v>
      </c>
      <c r="AR1895" t="s">
        <v>218</v>
      </c>
      <c r="AS1895" t="s">
        <v>219</v>
      </c>
      <c r="AT1895" t="s">
        <v>9290</v>
      </c>
      <c r="AU1895">
        <v>20261020</v>
      </c>
      <c r="AV1895" t="s">
        <v>221</v>
      </c>
      <c r="AW1895" t="s">
        <v>9291</v>
      </c>
      <c r="AX1895" t="s">
        <v>222</v>
      </c>
      <c r="BA1895" s="57">
        <v>46315.333333333336</v>
      </c>
      <c r="BB1895" t="s">
        <v>9289</v>
      </c>
      <c r="BC1895">
        <v>2026</v>
      </c>
      <c r="BD1895">
        <v>10</v>
      </c>
      <c r="BE1895">
        <v>20</v>
      </c>
      <c r="BF1895" s="6">
        <f t="shared" si="87"/>
        <v>46315</v>
      </c>
      <c r="BG1895">
        <f t="shared" si="88"/>
        <v>-0.33333333333575865</v>
      </c>
      <c r="BH1895" t="str">
        <f t="shared" si="89"/>
        <v>COMPLY</v>
      </c>
      <c r="BI1895" t="str">
        <f>VLOOKUP(H1895,Sheet2!$A$1:$B$270,2,FALSE)</f>
        <v>PROBOLINGGO</v>
      </c>
    </row>
    <row r="1896" spans="1:61">
      <c r="A1896">
        <v>1895</v>
      </c>
      <c r="B1896">
        <v>1002639480</v>
      </c>
      <c r="C1896">
        <v>3</v>
      </c>
      <c r="D1896" t="s">
        <v>42</v>
      </c>
      <c r="E1896">
        <v>5</v>
      </c>
      <c r="F1896" t="s">
        <v>106</v>
      </c>
      <c r="G1896" t="s">
        <v>107</v>
      </c>
      <c r="H1896" t="s">
        <v>498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46311.38652777778</v>
      </c>
      <c r="P1896" s="57">
        <v>46312.646516203706</v>
      </c>
      <c r="Q1896">
        <v>69411175</v>
      </c>
      <c r="S1896">
        <v>152508210949</v>
      </c>
      <c r="T1896" t="s">
        <v>9280</v>
      </c>
      <c r="U1896" t="s">
        <v>9281</v>
      </c>
      <c r="V1896" t="s">
        <v>9282</v>
      </c>
      <c r="Z1896">
        <v>113.52870853991899</v>
      </c>
      <c r="AA1896">
        <v>-7.7177933327972204</v>
      </c>
      <c r="AB1896" t="s">
        <v>9283</v>
      </c>
      <c r="AC1896" t="s">
        <v>235</v>
      </c>
      <c r="AL1896" t="s">
        <v>217</v>
      </c>
      <c r="AM1896" t="s">
        <v>9284</v>
      </c>
      <c r="AN1896" t="s">
        <v>6</v>
      </c>
      <c r="AO1896" t="s">
        <v>8414</v>
      </c>
      <c r="AP1896" s="57">
        <v>46312.333333333336</v>
      </c>
      <c r="AR1896" t="s">
        <v>218</v>
      </c>
      <c r="AS1896" t="s">
        <v>219</v>
      </c>
      <c r="AT1896" t="s">
        <v>230</v>
      </c>
      <c r="AU1896">
        <v>20261017</v>
      </c>
      <c r="AV1896" t="s">
        <v>221</v>
      </c>
      <c r="AW1896" t="s">
        <v>880</v>
      </c>
      <c r="AX1896" t="s">
        <v>222</v>
      </c>
      <c r="BA1896" s="57">
        <v>46312.333333333336</v>
      </c>
      <c r="BB1896" t="s">
        <v>9284</v>
      </c>
      <c r="BC1896">
        <v>2026</v>
      </c>
      <c r="BD1896">
        <v>10</v>
      </c>
      <c r="BE1896">
        <v>17</v>
      </c>
      <c r="BF1896" s="6">
        <f t="shared" si="87"/>
        <v>46312</v>
      </c>
      <c r="BG1896">
        <f t="shared" si="88"/>
        <v>-0.33333333333575865</v>
      </c>
      <c r="BH1896" t="str">
        <f t="shared" si="89"/>
        <v>COMPLY</v>
      </c>
      <c r="BI1896" t="str">
        <f>VLOOKUP(H1896,Sheet2!$A$1:$B$270,2,FALSE)</f>
        <v>PROBOLINGGO</v>
      </c>
    </row>
    <row r="1897" spans="1:61">
      <c r="A1897">
        <v>1896</v>
      </c>
      <c r="B1897">
        <v>1002642533</v>
      </c>
      <c r="C1897">
        <v>3</v>
      </c>
      <c r="D1897" t="s">
        <v>42</v>
      </c>
      <c r="E1897">
        <v>5</v>
      </c>
      <c r="F1897" t="s">
        <v>106</v>
      </c>
      <c r="G1897" t="s">
        <v>107</v>
      </c>
      <c r="H1897" t="s">
        <v>498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46314.421932870369</v>
      </c>
      <c r="P1897" s="57">
        <v>46314.70989583333</v>
      </c>
      <c r="Q1897">
        <v>69412682</v>
      </c>
      <c r="S1897">
        <v>152508210950</v>
      </c>
      <c r="T1897" t="s">
        <v>10017</v>
      </c>
      <c r="U1897" t="s">
        <v>10018</v>
      </c>
      <c r="V1897" t="s">
        <v>10019</v>
      </c>
      <c r="Z1897">
        <v>113.5108390823</v>
      </c>
      <c r="AA1897">
        <v>-7.71639989496241</v>
      </c>
      <c r="AB1897" t="s">
        <v>10020</v>
      </c>
      <c r="AC1897" t="s">
        <v>216</v>
      </c>
      <c r="AL1897" t="s">
        <v>217</v>
      </c>
      <c r="AM1897" t="s">
        <v>9499</v>
      </c>
      <c r="AN1897" t="s">
        <v>6</v>
      </c>
      <c r="AO1897" t="s">
        <v>9479</v>
      </c>
      <c r="AP1897" s="57">
        <v>46315.333333333336</v>
      </c>
      <c r="AR1897" t="s">
        <v>218</v>
      </c>
      <c r="AS1897" t="s">
        <v>219</v>
      </c>
      <c r="AT1897" t="s">
        <v>230</v>
      </c>
      <c r="AU1897">
        <v>20261019</v>
      </c>
      <c r="AV1897" t="s">
        <v>221</v>
      </c>
      <c r="AW1897" t="s">
        <v>877</v>
      </c>
      <c r="AX1897" t="s">
        <v>222</v>
      </c>
      <c r="BA1897" s="57">
        <v>46315.333333333336</v>
      </c>
      <c r="BB1897" t="s">
        <v>9499</v>
      </c>
      <c r="BC1897">
        <v>2026</v>
      </c>
      <c r="BD1897">
        <v>10</v>
      </c>
      <c r="BE1897">
        <v>19</v>
      </c>
      <c r="BF1897" s="6">
        <f t="shared" si="87"/>
        <v>46314</v>
      </c>
      <c r="BG1897">
        <f t="shared" si="88"/>
        <v>-1.3333333333357587</v>
      </c>
      <c r="BH1897" t="str">
        <f t="shared" si="89"/>
        <v>COMPLY</v>
      </c>
      <c r="BI1897" t="str">
        <f>VLOOKUP(H1897,Sheet2!$A$1:$B$270,2,FALSE)</f>
        <v>PROBOLINGGO</v>
      </c>
    </row>
    <row r="1898" spans="1:61">
      <c r="A1898">
        <v>1897</v>
      </c>
      <c r="B1898">
        <v>1002637870</v>
      </c>
      <c r="C1898">
        <v>3</v>
      </c>
      <c r="D1898" t="s">
        <v>42</v>
      </c>
      <c r="E1898">
        <v>5</v>
      </c>
      <c r="F1898" t="s">
        <v>106</v>
      </c>
      <c r="G1898" t="s">
        <v>107</v>
      </c>
      <c r="H1898" t="s">
        <v>422</v>
      </c>
      <c r="I1898" t="s">
        <v>212</v>
      </c>
      <c r="J1898" t="s">
        <v>213</v>
      </c>
      <c r="K1898" t="s">
        <v>149</v>
      </c>
      <c r="M1898" t="s">
        <v>76</v>
      </c>
      <c r="N1898" t="s">
        <v>215</v>
      </c>
      <c r="O1898" s="57">
        <v>46310.40351851852</v>
      </c>
      <c r="P1898" s="57">
        <v>46310.659363425926</v>
      </c>
      <c r="Q1898">
        <v>69410565</v>
      </c>
      <c r="S1898">
        <v>152528204102</v>
      </c>
      <c r="T1898" t="s">
        <v>7888</v>
      </c>
      <c r="U1898" t="s">
        <v>7889</v>
      </c>
      <c r="V1898" t="s">
        <v>7890</v>
      </c>
      <c r="Z1898">
        <v>113.08743680000001</v>
      </c>
      <c r="AA1898">
        <v>-7.8037315999999999</v>
      </c>
      <c r="AB1898" t="s">
        <v>7891</v>
      </c>
      <c r="AC1898" t="s">
        <v>229</v>
      </c>
      <c r="AL1898" t="s">
        <v>217</v>
      </c>
      <c r="AM1898" t="s">
        <v>7649</v>
      </c>
      <c r="AN1898" t="s">
        <v>6</v>
      </c>
      <c r="AO1898" t="s">
        <v>7650</v>
      </c>
      <c r="AP1898" s="57">
        <v>46311.333333333336</v>
      </c>
      <c r="AR1898" t="s">
        <v>218</v>
      </c>
      <c r="AS1898" t="s">
        <v>219</v>
      </c>
      <c r="AT1898" t="s">
        <v>230</v>
      </c>
      <c r="AU1898">
        <v>20261015</v>
      </c>
      <c r="AV1898" t="s">
        <v>221</v>
      </c>
      <c r="AW1898" t="s">
        <v>7892</v>
      </c>
      <c r="AX1898" t="s">
        <v>222</v>
      </c>
      <c r="BA1898" s="57">
        <v>46311.333333333336</v>
      </c>
      <c r="BB1898" t="s">
        <v>7649</v>
      </c>
      <c r="BC1898">
        <v>2026</v>
      </c>
      <c r="BD1898">
        <v>10</v>
      </c>
      <c r="BE1898">
        <v>15</v>
      </c>
      <c r="BF1898" s="6">
        <f t="shared" si="87"/>
        <v>46310</v>
      </c>
      <c r="BG1898">
        <f t="shared" si="88"/>
        <v>-1.3333333333357587</v>
      </c>
      <c r="BH1898" t="str">
        <f t="shared" si="89"/>
        <v>COMPLY</v>
      </c>
      <c r="BI1898" t="str">
        <f>VLOOKUP(H1898,Sheet2!$A$1:$B$270,2,FALSE)</f>
        <v>PROBOLINGGO</v>
      </c>
    </row>
    <row r="1899" spans="1:61">
      <c r="A1899">
        <v>1898</v>
      </c>
      <c r="B1899">
        <v>1002638245</v>
      </c>
      <c r="C1899">
        <v>3</v>
      </c>
      <c r="D1899" t="s">
        <v>42</v>
      </c>
      <c r="E1899">
        <v>5</v>
      </c>
      <c r="F1899" t="s">
        <v>106</v>
      </c>
      <c r="G1899" t="s">
        <v>107</v>
      </c>
      <c r="H1899" t="s">
        <v>422</v>
      </c>
      <c r="I1899" t="s">
        <v>212</v>
      </c>
      <c r="J1899" t="s">
        <v>213</v>
      </c>
      <c r="K1899" t="s">
        <v>149</v>
      </c>
      <c r="M1899" t="s">
        <v>76</v>
      </c>
      <c r="N1899" t="s">
        <v>215</v>
      </c>
      <c r="O1899" s="57">
        <v>46310.482534722221</v>
      </c>
      <c r="P1899" s="57">
        <v>46310.838680555556</v>
      </c>
      <c r="Q1899">
        <v>69410714</v>
      </c>
      <c r="S1899">
        <v>152528204104</v>
      </c>
      <c r="T1899" t="s">
        <v>7893</v>
      </c>
      <c r="U1899" t="s">
        <v>7894</v>
      </c>
      <c r="V1899" t="s">
        <v>7895</v>
      </c>
      <c r="Z1899">
        <v>113.071865</v>
      </c>
      <c r="AA1899">
        <v>-7.8261474</v>
      </c>
      <c r="AB1899" t="s">
        <v>7896</v>
      </c>
      <c r="AC1899" t="s">
        <v>229</v>
      </c>
      <c r="AL1899" t="s">
        <v>217</v>
      </c>
      <c r="AM1899" t="s">
        <v>7897</v>
      </c>
      <c r="AN1899" t="s">
        <v>6</v>
      </c>
      <c r="AO1899" t="s">
        <v>7514</v>
      </c>
      <c r="AP1899" s="57">
        <v>46311.458333333336</v>
      </c>
      <c r="AR1899" t="s">
        <v>218</v>
      </c>
      <c r="AS1899" t="s">
        <v>219</v>
      </c>
      <c r="AT1899" t="s">
        <v>342</v>
      </c>
      <c r="AU1899">
        <v>20261015</v>
      </c>
      <c r="AV1899" t="s">
        <v>221</v>
      </c>
      <c r="AW1899" t="s">
        <v>559</v>
      </c>
      <c r="AX1899" t="s">
        <v>222</v>
      </c>
      <c r="BA1899" s="57">
        <v>46311.458333333336</v>
      </c>
      <c r="BB1899" t="s">
        <v>7897</v>
      </c>
      <c r="BC1899">
        <v>2026</v>
      </c>
      <c r="BD1899">
        <v>10</v>
      </c>
      <c r="BE1899">
        <v>15</v>
      </c>
      <c r="BF1899" s="6">
        <f t="shared" si="87"/>
        <v>46310</v>
      </c>
      <c r="BG1899">
        <f t="shared" si="88"/>
        <v>-1.4583333333357587</v>
      </c>
      <c r="BH1899" t="str">
        <f t="shared" si="89"/>
        <v>COMPLY</v>
      </c>
      <c r="BI1899" t="str">
        <f>VLOOKUP(H1899,Sheet2!$A$1:$B$270,2,FALSE)</f>
        <v>PROBOLINGGO</v>
      </c>
    </row>
    <row r="1900" spans="1:61">
      <c r="A1900">
        <v>1899</v>
      </c>
      <c r="B1900">
        <v>1002641170</v>
      </c>
      <c r="C1900">
        <v>3</v>
      </c>
      <c r="D1900" t="s">
        <v>42</v>
      </c>
      <c r="E1900">
        <v>5</v>
      </c>
      <c r="F1900" t="s">
        <v>106</v>
      </c>
      <c r="G1900" t="s">
        <v>107</v>
      </c>
      <c r="H1900" t="s">
        <v>422</v>
      </c>
      <c r="I1900" t="s">
        <v>212</v>
      </c>
      <c r="J1900" t="s">
        <v>213</v>
      </c>
      <c r="K1900" t="s">
        <v>149</v>
      </c>
      <c r="M1900" t="s">
        <v>76</v>
      </c>
      <c r="N1900" t="s">
        <v>215</v>
      </c>
      <c r="O1900" s="57">
        <v>46312.416585648149</v>
      </c>
      <c r="P1900" s="57">
        <v>46312.755173611113</v>
      </c>
      <c r="Q1900">
        <v>69411956</v>
      </c>
      <c r="S1900">
        <v>152528204108</v>
      </c>
      <c r="T1900" t="s">
        <v>9292</v>
      </c>
      <c r="U1900" t="s">
        <v>9293</v>
      </c>
      <c r="V1900" t="s">
        <v>9294</v>
      </c>
      <c r="Z1900">
        <v>113.1076128</v>
      </c>
      <c r="AA1900">
        <v>-7.7498794999999996</v>
      </c>
      <c r="AB1900" t="s">
        <v>9295</v>
      </c>
      <c r="AC1900" t="s">
        <v>229</v>
      </c>
      <c r="AL1900" t="s">
        <v>217</v>
      </c>
      <c r="AM1900" t="s">
        <v>9296</v>
      </c>
      <c r="AN1900" t="s">
        <v>6</v>
      </c>
      <c r="AO1900" t="s">
        <v>8293</v>
      </c>
      <c r="AP1900" s="57">
        <v>46313.333333333336</v>
      </c>
      <c r="AR1900" t="s">
        <v>218</v>
      </c>
      <c r="AS1900" t="s">
        <v>219</v>
      </c>
      <c r="AT1900" t="s">
        <v>342</v>
      </c>
      <c r="AU1900">
        <v>20261017</v>
      </c>
      <c r="AV1900" t="s">
        <v>221</v>
      </c>
      <c r="AW1900" t="s">
        <v>540</v>
      </c>
      <c r="AX1900" t="s">
        <v>222</v>
      </c>
      <c r="BA1900" s="57">
        <v>46313.333333333336</v>
      </c>
      <c r="BB1900" t="s">
        <v>9296</v>
      </c>
      <c r="BC1900">
        <v>2026</v>
      </c>
      <c r="BD1900">
        <v>10</v>
      </c>
      <c r="BE1900">
        <v>17</v>
      </c>
      <c r="BF1900" s="6">
        <f t="shared" si="87"/>
        <v>46312</v>
      </c>
      <c r="BG1900">
        <f t="shared" si="88"/>
        <v>-1.3333333333357587</v>
      </c>
      <c r="BH1900" t="str">
        <f t="shared" si="89"/>
        <v>COMPLY</v>
      </c>
      <c r="BI1900" t="str">
        <f>VLOOKUP(H1900,Sheet2!$A$1:$B$270,2,FALSE)</f>
        <v>PROBOLINGGO</v>
      </c>
    </row>
    <row r="1901" spans="1:61">
      <c r="A1901">
        <v>1900</v>
      </c>
      <c r="B1901">
        <v>1002641856</v>
      </c>
      <c r="C1901">
        <v>3</v>
      </c>
      <c r="D1901" t="s">
        <v>42</v>
      </c>
      <c r="E1901">
        <v>5</v>
      </c>
      <c r="F1901" t="s">
        <v>106</v>
      </c>
      <c r="G1901" t="s">
        <v>107</v>
      </c>
      <c r="H1901" t="s">
        <v>422</v>
      </c>
      <c r="I1901" t="s">
        <v>212</v>
      </c>
      <c r="J1901" t="s">
        <v>213</v>
      </c>
      <c r="K1901" t="s">
        <v>149</v>
      </c>
      <c r="M1901" t="s">
        <v>76</v>
      </c>
      <c r="N1901" t="s">
        <v>215</v>
      </c>
      <c r="O1901" s="57">
        <v>46313.49627314815</v>
      </c>
      <c r="P1901" s="57">
        <v>46313.746435185189</v>
      </c>
      <c r="Q1901">
        <v>69411582</v>
      </c>
      <c r="S1901">
        <v>152528204113</v>
      </c>
      <c r="T1901" t="s">
        <v>9297</v>
      </c>
      <c r="U1901" t="s">
        <v>9293</v>
      </c>
      <c r="V1901" t="s">
        <v>9298</v>
      </c>
      <c r="Z1901">
        <v>113.0460286</v>
      </c>
      <c r="AA1901">
        <v>-7.8500595000000004</v>
      </c>
      <c r="AB1901" t="s">
        <v>9299</v>
      </c>
      <c r="AC1901" t="s">
        <v>229</v>
      </c>
      <c r="AL1901" t="s">
        <v>217</v>
      </c>
      <c r="AM1901" t="s">
        <v>9300</v>
      </c>
      <c r="AN1901" t="s">
        <v>6</v>
      </c>
      <c r="AO1901" t="s">
        <v>7940</v>
      </c>
      <c r="AR1901" t="s">
        <v>218</v>
      </c>
      <c r="AS1901" t="s">
        <v>219</v>
      </c>
      <c r="AT1901" t="s">
        <v>342</v>
      </c>
      <c r="AU1901">
        <v>20261018</v>
      </c>
      <c r="AV1901" t="s">
        <v>221</v>
      </c>
      <c r="AW1901" t="s">
        <v>2692</v>
      </c>
      <c r="AX1901" t="s">
        <v>222</v>
      </c>
      <c r="BA1901" s="57">
        <v>46313.291666666664</v>
      </c>
      <c r="BB1901" t="s">
        <v>9300</v>
      </c>
      <c r="BC1901">
        <v>2026</v>
      </c>
      <c r="BD1901">
        <v>10</v>
      </c>
      <c r="BE1901">
        <v>18</v>
      </c>
      <c r="BF1901" s="6">
        <f t="shared" si="87"/>
        <v>46313</v>
      </c>
      <c r="BG1901">
        <f t="shared" si="88"/>
        <v>-0.29166666666424135</v>
      </c>
      <c r="BH1901" t="str">
        <f t="shared" si="89"/>
        <v>COMPLY</v>
      </c>
      <c r="BI1901" t="str">
        <f>VLOOKUP(H1901,Sheet2!$A$1:$B$270,2,FALSE)</f>
        <v>PROBOLINGGO</v>
      </c>
    </row>
    <row r="1902" spans="1:61">
      <c r="A1902">
        <v>1901</v>
      </c>
      <c r="B1902">
        <v>1002640320</v>
      </c>
      <c r="C1902">
        <v>3</v>
      </c>
      <c r="D1902" t="s">
        <v>42</v>
      </c>
      <c r="E1902">
        <v>5</v>
      </c>
      <c r="F1902" t="s">
        <v>106</v>
      </c>
      <c r="G1902" t="s">
        <v>107</v>
      </c>
      <c r="H1902" t="s">
        <v>469</v>
      </c>
      <c r="I1902" t="s">
        <v>212</v>
      </c>
      <c r="J1902" t="s">
        <v>213</v>
      </c>
      <c r="K1902" t="s">
        <v>149</v>
      </c>
      <c r="M1902" t="s">
        <v>1400</v>
      </c>
      <c r="N1902" t="s">
        <v>215</v>
      </c>
      <c r="O1902" s="57">
        <v>46311.598622685182</v>
      </c>
      <c r="P1902" s="57">
        <v>46313.49627314815</v>
      </c>
      <c r="Q1902">
        <v>69411582</v>
      </c>
      <c r="S1902">
        <v>152530201838</v>
      </c>
      <c r="T1902" t="s">
        <v>9297</v>
      </c>
      <c r="U1902" t="s">
        <v>9301</v>
      </c>
      <c r="V1902" t="s">
        <v>9302</v>
      </c>
      <c r="Z1902">
        <v>113.1076128</v>
      </c>
      <c r="AA1902">
        <v>-7.7498794999999996</v>
      </c>
      <c r="AB1902" t="s">
        <v>9299</v>
      </c>
      <c r="AC1902" t="s">
        <v>229</v>
      </c>
      <c r="AL1902" t="s">
        <v>217</v>
      </c>
      <c r="AM1902" t="s">
        <v>9303</v>
      </c>
      <c r="AN1902" t="s">
        <v>6</v>
      </c>
      <c r="AO1902" t="s">
        <v>7972</v>
      </c>
      <c r="AP1902" s="57">
        <v>46314.333333333336</v>
      </c>
      <c r="AR1902" t="s">
        <v>14</v>
      </c>
      <c r="AS1902" t="s">
        <v>219</v>
      </c>
      <c r="AT1902" t="s">
        <v>342</v>
      </c>
      <c r="AV1902" t="s">
        <v>9304</v>
      </c>
      <c r="AW1902" t="s">
        <v>1591</v>
      </c>
      <c r="AX1902" t="s">
        <v>222</v>
      </c>
      <c r="BA1902" s="57">
        <v>46314.333333333336</v>
      </c>
      <c r="BB1902" t="s">
        <v>9303</v>
      </c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str">
        <f>VLOOKUP(H1902,Sheet2!$A$1:$B$270,2,FALSE)</f>
        <v>PROBOLINGGO</v>
      </c>
    </row>
    <row r="1903" spans="1:61">
      <c r="A1903">
        <v>1902</v>
      </c>
      <c r="B1903">
        <v>1002638329</v>
      </c>
      <c r="C1903">
        <v>3</v>
      </c>
      <c r="D1903" t="s">
        <v>42</v>
      </c>
      <c r="E1903">
        <v>5</v>
      </c>
      <c r="F1903" t="s">
        <v>106</v>
      </c>
      <c r="G1903" t="s">
        <v>107</v>
      </c>
      <c r="H1903" t="s">
        <v>469</v>
      </c>
      <c r="I1903" t="s">
        <v>212</v>
      </c>
      <c r="J1903" t="s">
        <v>213</v>
      </c>
      <c r="K1903" t="s">
        <v>149</v>
      </c>
      <c r="L1903" t="s">
        <v>214</v>
      </c>
      <c r="M1903" t="s">
        <v>76</v>
      </c>
      <c r="N1903" t="s">
        <v>215</v>
      </c>
      <c r="O1903" s="57">
        <v>46310.512280092589</v>
      </c>
      <c r="P1903" s="57">
        <v>46311.414421296293</v>
      </c>
      <c r="Q1903">
        <v>69410753</v>
      </c>
      <c r="S1903">
        <v>152530201999</v>
      </c>
      <c r="T1903" t="s">
        <v>7898</v>
      </c>
      <c r="U1903" t="s">
        <v>7899</v>
      </c>
      <c r="V1903" t="s">
        <v>7900</v>
      </c>
      <c r="Z1903">
        <v>113.10327700000001</v>
      </c>
      <c r="AA1903">
        <v>-7.729641</v>
      </c>
      <c r="AB1903" t="s">
        <v>7901</v>
      </c>
      <c r="AC1903" t="s">
        <v>235</v>
      </c>
      <c r="AL1903" t="s">
        <v>217</v>
      </c>
      <c r="AM1903" t="s">
        <v>7902</v>
      </c>
      <c r="AN1903" t="s">
        <v>6</v>
      </c>
      <c r="AO1903" t="s">
        <v>7613</v>
      </c>
      <c r="AP1903" s="57">
        <v>46311.458333333336</v>
      </c>
      <c r="AR1903" t="s">
        <v>218</v>
      </c>
      <c r="AS1903" t="s">
        <v>219</v>
      </c>
      <c r="AT1903" t="s">
        <v>230</v>
      </c>
      <c r="AU1903">
        <v>20261016</v>
      </c>
      <c r="AV1903" t="s">
        <v>221</v>
      </c>
      <c r="AW1903" t="s">
        <v>877</v>
      </c>
      <c r="AX1903" t="s">
        <v>222</v>
      </c>
      <c r="BA1903" s="57">
        <v>46311.458333333336</v>
      </c>
      <c r="BB1903" t="s">
        <v>7902</v>
      </c>
      <c r="BC1903">
        <v>2026</v>
      </c>
      <c r="BD1903">
        <v>10</v>
      </c>
      <c r="BE1903">
        <v>16</v>
      </c>
      <c r="BF1903" s="6">
        <f t="shared" si="87"/>
        <v>46311</v>
      </c>
      <c r="BG1903">
        <f t="shared" si="88"/>
        <v>-0.45833333333575865</v>
      </c>
      <c r="BH1903" t="str">
        <f t="shared" si="89"/>
        <v>COMPLY</v>
      </c>
      <c r="BI1903" t="str">
        <f>VLOOKUP(H1903,Sheet2!$A$1:$B$270,2,FALSE)</f>
        <v>PROBOLINGGO</v>
      </c>
    </row>
    <row r="1904" spans="1:61">
      <c r="A1904">
        <v>1903</v>
      </c>
      <c r="B1904">
        <v>1002640280</v>
      </c>
      <c r="C1904">
        <v>3</v>
      </c>
      <c r="D1904" t="s">
        <v>42</v>
      </c>
      <c r="E1904">
        <v>5</v>
      </c>
      <c r="F1904" t="s">
        <v>106</v>
      </c>
      <c r="G1904" t="s">
        <v>107</v>
      </c>
      <c r="H1904" t="s">
        <v>469</v>
      </c>
      <c r="I1904" t="s">
        <v>212</v>
      </c>
      <c r="J1904" t="s">
        <v>213</v>
      </c>
      <c r="K1904" t="s">
        <v>149</v>
      </c>
      <c r="M1904" t="s">
        <v>1625</v>
      </c>
      <c r="N1904" t="s">
        <v>215</v>
      </c>
      <c r="O1904" s="57">
        <v>46311.589965277781</v>
      </c>
      <c r="P1904" s="57">
        <v>46311.608067129629</v>
      </c>
      <c r="Q1904">
        <v>69411540</v>
      </c>
      <c r="S1904">
        <v>152530201837</v>
      </c>
      <c r="T1904" t="s">
        <v>9292</v>
      </c>
      <c r="U1904" t="s">
        <v>9305</v>
      </c>
      <c r="Z1904">
        <v>113.1076128</v>
      </c>
      <c r="AA1904">
        <v>-7.7498794999999996</v>
      </c>
      <c r="AB1904" t="s">
        <v>9295</v>
      </c>
      <c r="AC1904" t="s">
        <v>229</v>
      </c>
      <c r="AO1904" t="s">
        <v>7972</v>
      </c>
      <c r="AR1904" t="s">
        <v>1630</v>
      </c>
      <c r="AS1904" t="s">
        <v>219</v>
      </c>
      <c r="AT1904" t="s">
        <v>342</v>
      </c>
      <c r="AV1904" t="s">
        <v>4453</v>
      </c>
      <c r="AW1904" t="s">
        <v>540</v>
      </c>
      <c r="AX1904" t="s">
        <v>222</v>
      </c>
      <c r="AZ1904" t="s">
        <v>4453</v>
      </c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str">
        <f>VLOOKUP(H1904,Sheet2!$A$1:$B$270,2,FALSE)</f>
        <v>PROBOLINGGO</v>
      </c>
    </row>
    <row r="1905" spans="1:61">
      <c r="A1905">
        <v>1904</v>
      </c>
      <c r="B1905">
        <v>1002643970</v>
      </c>
      <c r="C1905">
        <v>3</v>
      </c>
      <c r="D1905" t="s">
        <v>42</v>
      </c>
      <c r="E1905">
        <v>5</v>
      </c>
      <c r="F1905" t="s">
        <v>106</v>
      </c>
      <c r="G1905" t="s">
        <v>107</v>
      </c>
      <c r="H1905" t="s">
        <v>259</v>
      </c>
      <c r="I1905" t="s">
        <v>212</v>
      </c>
      <c r="J1905" t="s">
        <v>213</v>
      </c>
      <c r="K1905" t="s">
        <v>149</v>
      </c>
      <c r="M1905" t="s">
        <v>224</v>
      </c>
      <c r="N1905" t="s">
        <v>215</v>
      </c>
      <c r="O1905" s="57">
        <v>46314.67328703704</v>
      </c>
      <c r="P1905" s="57">
        <v>46315.634618055556</v>
      </c>
      <c r="Q1905">
        <v>69413189</v>
      </c>
      <c r="S1905">
        <v>152505341405</v>
      </c>
      <c r="T1905" t="s">
        <v>10028</v>
      </c>
      <c r="U1905" t="s">
        <v>10029</v>
      </c>
      <c r="V1905" t="s">
        <v>10030</v>
      </c>
      <c r="Z1905">
        <v>113.0672995</v>
      </c>
      <c r="AA1905">
        <v>-7.9645279999999996</v>
      </c>
      <c r="AB1905" t="s">
        <v>10031</v>
      </c>
      <c r="AC1905" t="s">
        <v>229</v>
      </c>
      <c r="AL1905" t="s">
        <v>217</v>
      </c>
      <c r="AM1905" t="s">
        <v>10032</v>
      </c>
      <c r="AN1905" t="s">
        <v>6</v>
      </c>
      <c r="AO1905" t="s">
        <v>9468</v>
      </c>
      <c r="AP1905" s="57">
        <v>46315.625</v>
      </c>
      <c r="AR1905" t="s">
        <v>18</v>
      </c>
      <c r="AS1905" t="s">
        <v>107</v>
      </c>
      <c r="AT1905" t="s">
        <v>230</v>
      </c>
      <c r="AV1905" t="s">
        <v>226</v>
      </c>
      <c r="AW1905" t="s">
        <v>539</v>
      </c>
      <c r="AX1905" t="s">
        <v>222</v>
      </c>
      <c r="BA1905" s="57">
        <v>46315.625</v>
      </c>
      <c r="BB1905" t="s">
        <v>10032</v>
      </c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str">
        <f>VLOOKUP(H1905,Sheet2!$A$1:$B$270,2,FALSE)</f>
        <v>PROBOLINGGO</v>
      </c>
    </row>
    <row r="1906" spans="1:61">
      <c r="A1906">
        <v>1905</v>
      </c>
      <c r="B1906">
        <v>1002635361</v>
      </c>
      <c r="C1906">
        <v>3</v>
      </c>
      <c r="D1906" t="s">
        <v>42</v>
      </c>
      <c r="E1906">
        <v>5</v>
      </c>
      <c r="F1906" t="s">
        <v>106</v>
      </c>
      <c r="G1906" t="s">
        <v>107</v>
      </c>
      <c r="H1906" t="s">
        <v>259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46308.631018518521</v>
      </c>
      <c r="P1906" s="57">
        <v>46309.725324074076</v>
      </c>
      <c r="Q1906">
        <v>69409521</v>
      </c>
      <c r="S1906">
        <v>152505341301</v>
      </c>
      <c r="T1906" t="s">
        <v>6811</v>
      </c>
      <c r="U1906" t="s">
        <v>6812</v>
      </c>
      <c r="V1906" t="s">
        <v>6813</v>
      </c>
      <c r="Z1906">
        <v>113.156582973897</v>
      </c>
      <c r="AA1906">
        <v>-7.8199759714413002</v>
      </c>
      <c r="AB1906" t="s">
        <v>6814</v>
      </c>
      <c r="AC1906" t="s">
        <v>216</v>
      </c>
      <c r="AL1906" t="s">
        <v>217</v>
      </c>
      <c r="AM1906" t="s">
        <v>6815</v>
      </c>
      <c r="AN1906" t="s">
        <v>6</v>
      </c>
      <c r="AO1906" t="s">
        <v>6622</v>
      </c>
      <c r="AP1906" s="57">
        <v>46309.625</v>
      </c>
      <c r="AR1906" t="s">
        <v>218</v>
      </c>
      <c r="AS1906" t="s">
        <v>107</v>
      </c>
      <c r="AT1906" t="s">
        <v>230</v>
      </c>
      <c r="AU1906">
        <v>20261014</v>
      </c>
      <c r="AV1906" t="s">
        <v>221</v>
      </c>
      <c r="AW1906" t="s">
        <v>875</v>
      </c>
      <c r="AX1906" t="s">
        <v>222</v>
      </c>
      <c r="BA1906" s="57">
        <v>46309.625</v>
      </c>
      <c r="BB1906" t="s">
        <v>6815</v>
      </c>
      <c r="BC1906">
        <v>2026</v>
      </c>
      <c r="BD1906">
        <v>10</v>
      </c>
      <c r="BE1906">
        <v>14</v>
      </c>
      <c r="BF1906" s="6">
        <f t="shared" si="87"/>
        <v>46309</v>
      </c>
      <c r="BG1906">
        <f t="shared" si="88"/>
        <v>-0.625</v>
      </c>
      <c r="BH1906" t="str">
        <f t="shared" si="89"/>
        <v>COMPLY</v>
      </c>
      <c r="BI1906" t="str">
        <f>VLOOKUP(H1906,Sheet2!$A$1:$B$270,2,FALSE)</f>
        <v>PROBOLINGGO</v>
      </c>
    </row>
    <row r="1907" spans="1:61">
      <c r="A1907">
        <v>1906</v>
      </c>
      <c r="B1907">
        <v>1002636967</v>
      </c>
      <c r="C1907">
        <v>3</v>
      </c>
      <c r="D1907" t="s">
        <v>42</v>
      </c>
      <c r="E1907">
        <v>5</v>
      </c>
      <c r="F1907" t="s">
        <v>106</v>
      </c>
      <c r="G1907" t="s">
        <v>107</v>
      </c>
      <c r="H1907" t="s">
        <v>259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46309.60596064815</v>
      </c>
      <c r="P1907" s="57">
        <v>46309.746203703704</v>
      </c>
      <c r="Q1907">
        <v>69410233</v>
      </c>
      <c r="S1907">
        <v>152505341315</v>
      </c>
      <c r="T1907" t="s">
        <v>7342</v>
      </c>
      <c r="U1907" t="s">
        <v>7343</v>
      </c>
      <c r="V1907" t="s">
        <v>7344</v>
      </c>
      <c r="Z1907">
        <v>113.201831839978</v>
      </c>
      <c r="AA1907">
        <v>-7.7719790115698197</v>
      </c>
      <c r="AB1907" t="s">
        <v>7345</v>
      </c>
      <c r="AC1907" t="s">
        <v>216</v>
      </c>
      <c r="AL1907" t="s">
        <v>217</v>
      </c>
      <c r="AM1907" t="s">
        <v>6997</v>
      </c>
      <c r="AN1907" t="s">
        <v>6</v>
      </c>
      <c r="AO1907" t="s">
        <v>7033</v>
      </c>
      <c r="AP1907" s="57">
        <v>46310.458333333336</v>
      </c>
      <c r="AR1907" t="s">
        <v>218</v>
      </c>
      <c r="AS1907" t="s">
        <v>107</v>
      </c>
      <c r="AT1907" t="s">
        <v>230</v>
      </c>
      <c r="AU1907">
        <v>20261014</v>
      </c>
      <c r="AV1907" t="s">
        <v>221</v>
      </c>
      <c r="AW1907" t="s">
        <v>875</v>
      </c>
      <c r="AX1907" t="s">
        <v>222</v>
      </c>
      <c r="BA1907" s="57">
        <v>46310.458333333336</v>
      </c>
      <c r="BB1907" t="s">
        <v>6997</v>
      </c>
      <c r="BC1907">
        <v>2026</v>
      </c>
      <c r="BD1907">
        <v>10</v>
      </c>
      <c r="BE1907">
        <v>14</v>
      </c>
      <c r="BF1907" s="6">
        <f t="shared" si="87"/>
        <v>46309</v>
      </c>
      <c r="BG1907">
        <f t="shared" si="88"/>
        <v>-1.4583333333357587</v>
      </c>
      <c r="BH1907" t="str">
        <f t="shared" si="89"/>
        <v>COMPLY</v>
      </c>
      <c r="BI1907" t="str">
        <f>VLOOKUP(H1907,Sheet2!$A$1:$B$270,2,FALSE)</f>
        <v>PROBOLINGGO</v>
      </c>
    </row>
    <row r="1908" spans="1:61">
      <c r="A1908">
        <v>1907</v>
      </c>
      <c r="B1908">
        <v>1002636964</v>
      </c>
      <c r="C1908">
        <v>3</v>
      </c>
      <c r="D1908" t="s">
        <v>42</v>
      </c>
      <c r="E1908">
        <v>5</v>
      </c>
      <c r="F1908" t="s">
        <v>106</v>
      </c>
      <c r="G1908" t="s">
        <v>107</v>
      </c>
      <c r="H1908" t="s">
        <v>259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46309.60533564815</v>
      </c>
      <c r="P1908" s="57">
        <v>46309.804351851853</v>
      </c>
      <c r="Q1908">
        <v>69410232</v>
      </c>
      <c r="S1908">
        <v>152505341314</v>
      </c>
      <c r="T1908" t="s">
        <v>7342</v>
      </c>
      <c r="U1908" t="s">
        <v>7346</v>
      </c>
      <c r="V1908" t="s">
        <v>7347</v>
      </c>
      <c r="Z1908">
        <v>113.220065161585</v>
      </c>
      <c r="AA1908">
        <v>-7.7703060676085798</v>
      </c>
      <c r="AB1908" t="s">
        <v>7348</v>
      </c>
      <c r="AC1908" t="s">
        <v>216</v>
      </c>
      <c r="AL1908" t="s">
        <v>217</v>
      </c>
      <c r="AM1908" t="s">
        <v>6997</v>
      </c>
      <c r="AN1908" t="s">
        <v>6</v>
      </c>
      <c r="AO1908" t="s">
        <v>7033</v>
      </c>
      <c r="AP1908" s="57">
        <v>46310.458333333336</v>
      </c>
      <c r="AR1908" t="s">
        <v>218</v>
      </c>
      <c r="AS1908" t="s">
        <v>107</v>
      </c>
      <c r="AT1908" t="s">
        <v>230</v>
      </c>
      <c r="AU1908">
        <v>20261014</v>
      </c>
      <c r="AV1908" t="s">
        <v>221</v>
      </c>
      <c r="AW1908" t="s">
        <v>877</v>
      </c>
      <c r="AX1908" t="s">
        <v>222</v>
      </c>
      <c r="BA1908" s="57">
        <v>46310.458333333336</v>
      </c>
      <c r="BB1908" t="s">
        <v>6997</v>
      </c>
      <c r="BC1908">
        <v>2026</v>
      </c>
      <c r="BD1908">
        <v>10</v>
      </c>
      <c r="BE1908">
        <v>14</v>
      </c>
      <c r="BF1908" s="6">
        <f t="shared" si="87"/>
        <v>46309</v>
      </c>
      <c r="BG1908">
        <f t="shared" si="88"/>
        <v>-1.4583333333357587</v>
      </c>
      <c r="BH1908" t="str">
        <f t="shared" si="89"/>
        <v>COMPLY</v>
      </c>
      <c r="BI1908" t="str">
        <f>VLOOKUP(H1908,Sheet2!$A$1:$B$270,2,FALSE)</f>
        <v>PROBOLINGGO</v>
      </c>
    </row>
    <row r="1909" spans="1:61">
      <c r="A1909">
        <v>1908</v>
      </c>
      <c r="B1909">
        <v>1002637942</v>
      </c>
      <c r="C1909">
        <v>3</v>
      </c>
      <c r="D1909" t="s">
        <v>42</v>
      </c>
      <c r="E1909">
        <v>5</v>
      </c>
      <c r="F1909" t="s">
        <v>106</v>
      </c>
      <c r="G1909" t="s">
        <v>107</v>
      </c>
      <c r="H1909" t="s">
        <v>259</v>
      </c>
      <c r="I1909" t="s">
        <v>212</v>
      </c>
      <c r="J1909" t="s">
        <v>213</v>
      </c>
      <c r="K1909" t="s">
        <v>149</v>
      </c>
      <c r="M1909" t="s">
        <v>76</v>
      </c>
      <c r="N1909" t="s">
        <v>215</v>
      </c>
      <c r="O1909" s="57">
        <v>46310.417974537035</v>
      </c>
      <c r="P1909" s="57">
        <v>46311.831585648149</v>
      </c>
      <c r="Q1909">
        <v>69410598</v>
      </c>
      <c r="R1909">
        <v>3358788060</v>
      </c>
      <c r="S1909">
        <v>152505341322</v>
      </c>
      <c r="T1909" t="s">
        <v>7903</v>
      </c>
      <c r="U1909" t="s">
        <v>7904</v>
      </c>
      <c r="V1909" t="s">
        <v>7905</v>
      </c>
      <c r="Z1909">
        <v>113.1947583</v>
      </c>
      <c r="AA1909">
        <v>-7.7539775999999998</v>
      </c>
      <c r="AB1909" t="s">
        <v>7906</v>
      </c>
      <c r="AC1909" t="s">
        <v>229</v>
      </c>
      <c r="AL1909" t="s">
        <v>217</v>
      </c>
      <c r="AM1909" t="s">
        <v>7907</v>
      </c>
      <c r="AN1909" t="s">
        <v>6</v>
      </c>
      <c r="AO1909" t="s">
        <v>7487</v>
      </c>
      <c r="AP1909" s="57">
        <v>46311.333333333336</v>
      </c>
      <c r="AR1909" t="s">
        <v>218</v>
      </c>
      <c r="AS1909" t="s">
        <v>107</v>
      </c>
      <c r="AT1909" t="s">
        <v>230</v>
      </c>
      <c r="AU1909">
        <v>20261016</v>
      </c>
      <c r="AV1909" t="s">
        <v>221</v>
      </c>
      <c r="AW1909" t="s">
        <v>7908</v>
      </c>
      <c r="AX1909" t="s">
        <v>222</v>
      </c>
      <c r="BA1909" s="57">
        <v>46311.333333333336</v>
      </c>
      <c r="BB1909" t="s">
        <v>7907</v>
      </c>
      <c r="BC1909">
        <v>2026</v>
      </c>
      <c r="BD1909">
        <v>10</v>
      </c>
      <c r="BE1909">
        <v>16</v>
      </c>
      <c r="BF1909" s="6">
        <f t="shared" si="87"/>
        <v>46311</v>
      </c>
      <c r="BG1909">
        <f t="shared" si="88"/>
        <v>-0.33333333333575865</v>
      </c>
      <c r="BH1909" t="str">
        <f t="shared" si="89"/>
        <v>COMPLY</v>
      </c>
      <c r="BI1909" t="str">
        <f>VLOOKUP(H1909,Sheet2!$A$1:$B$270,2,FALSE)</f>
        <v>PROBOLINGGO</v>
      </c>
    </row>
    <row r="1910" spans="1:61">
      <c r="A1910">
        <v>1909</v>
      </c>
      <c r="B1910">
        <v>1002637787</v>
      </c>
      <c r="C1910">
        <v>3</v>
      </c>
      <c r="D1910" t="s">
        <v>42</v>
      </c>
      <c r="E1910">
        <v>5</v>
      </c>
      <c r="F1910" t="s">
        <v>106</v>
      </c>
      <c r="G1910" t="s">
        <v>107</v>
      </c>
      <c r="H1910" t="s">
        <v>259</v>
      </c>
      <c r="I1910" t="s">
        <v>212</v>
      </c>
      <c r="J1910" t="s">
        <v>213</v>
      </c>
      <c r="K1910" t="s">
        <v>149</v>
      </c>
      <c r="M1910" t="s">
        <v>76</v>
      </c>
      <c r="N1910" t="s">
        <v>215</v>
      </c>
      <c r="O1910" s="57">
        <v>46310.38721064815</v>
      </c>
      <c r="P1910" s="57">
        <v>46312.383402777778</v>
      </c>
      <c r="Q1910">
        <v>69410546</v>
      </c>
      <c r="S1910">
        <v>152505341320</v>
      </c>
      <c r="T1910" t="s">
        <v>7909</v>
      </c>
      <c r="U1910" t="s">
        <v>7910</v>
      </c>
      <c r="V1910" t="s">
        <v>7911</v>
      </c>
      <c r="Z1910">
        <v>113.2644055</v>
      </c>
      <c r="AA1910">
        <v>-7.7762547</v>
      </c>
      <c r="AB1910" t="s">
        <v>7912</v>
      </c>
      <c r="AC1910" t="s">
        <v>229</v>
      </c>
      <c r="AL1910" t="s">
        <v>217</v>
      </c>
      <c r="AM1910" t="s">
        <v>7913</v>
      </c>
      <c r="AN1910" t="s">
        <v>6</v>
      </c>
      <c r="AO1910" t="s">
        <v>7536</v>
      </c>
      <c r="AP1910" s="57">
        <v>46311.333333333336</v>
      </c>
      <c r="AR1910" t="s">
        <v>218</v>
      </c>
      <c r="AS1910" t="s">
        <v>107</v>
      </c>
      <c r="AT1910" t="s">
        <v>230</v>
      </c>
      <c r="AU1910">
        <v>20261017</v>
      </c>
      <c r="AV1910" t="s">
        <v>221</v>
      </c>
      <c r="AW1910" t="s">
        <v>540</v>
      </c>
      <c r="AX1910" t="s">
        <v>222</v>
      </c>
      <c r="BA1910" s="57">
        <v>46311.333333333336</v>
      </c>
      <c r="BB1910" t="s">
        <v>7913</v>
      </c>
      <c r="BC1910">
        <v>2026</v>
      </c>
      <c r="BD1910">
        <v>10</v>
      </c>
      <c r="BE1910">
        <v>17</v>
      </c>
      <c r="BF1910" s="6">
        <f t="shared" si="87"/>
        <v>46312</v>
      </c>
      <c r="BG1910">
        <f t="shared" si="88"/>
        <v>0.66666666666424135</v>
      </c>
      <c r="BH1910" t="str">
        <f t="shared" si="89"/>
        <v>COMPLY</v>
      </c>
      <c r="BI1910" t="str">
        <f>VLOOKUP(H1910,Sheet2!$A$1:$B$270,2,FALSE)</f>
        <v>PROBOLINGGO</v>
      </c>
    </row>
    <row r="1911" spans="1:61">
      <c r="A1911">
        <v>1910</v>
      </c>
      <c r="B1911">
        <v>1002639332</v>
      </c>
      <c r="C1911">
        <v>3</v>
      </c>
      <c r="D1911" t="s">
        <v>42</v>
      </c>
      <c r="E1911">
        <v>5</v>
      </c>
      <c r="F1911" t="s">
        <v>106</v>
      </c>
      <c r="G1911" t="s">
        <v>107</v>
      </c>
      <c r="H1911" t="s">
        <v>259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46311.349710648145</v>
      </c>
      <c r="P1911" s="57">
        <v>46312.58525462963</v>
      </c>
      <c r="Q1911">
        <v>69411111</v>
      </c>
      <c r="S1911">
        <v>152505341338</v>
      </c>
      <c r="T1911" t="s">
        <v>9306</v>
      </c>
      <c r="U1911" t="s">
        <v>9307</v>
      </c>
      <c r="V1911" t="s">
        <v>9308</v>
      </c>
      <c r="Z1911">
        <v>113.149344362318</v>
      </c>
      <c r="AA1911">
        <v>-7.7977676148553101</v>
      </c>
      <c r="AB1911" t="s">
        <v>9309</v>
      </c>
      <c r="AC1911" t="s">
        <v>216</v>
      </c>
      <c r="AL1911" t="s">
        <v>217</v>
      </c>
      <c r="AM1911" t="s">
        <v>8134</v>
      </c>
      <c r="AN1911" t="s">
        <v>6</v>
      </c>
      <c r="AO1911" t="s">
        <v>9121</v>
      </c>
      <c r="AP1911" s="57">
        <v>46312.333333333336</v>
      </c>
      <c r="AQ1911" t="s">
        <v>841</v>
      </c>
      <c r="AR1911" t="s">
        <v>218</v>
      </c>
      <c r="AS1911" t="s">
        <v>107</v>
      </c>
      <c r="AT1911" t="s">
        <v>230</v>
      </c>
      <c r="AU1911">
        <v>20261017</v>
      </c>
      <c r="AV1911" t="s">
        <v>221</v>
      </c>
      <c r="AW1911" t="s">
        <v>923</v>
      </c>
      <c r="AX1911" t="s">
        <v>222</v>
      </c>
      <c r="BA1911" s="57">
        <v>46312.333333333336</v>
      </c>
      <c r="BB1911" t="s">
        <v>8134</v>
      </c>
      <c r="BC1911">
        <v>2026</v>
      </c>
      <c r="BD1911">
        <v>10</v>
      </c>
      <c r="BE1911">
        <v>17</v>
      </c>
      <c r="BF1911" s="6">
        <f t="shared" si="87"/>
        <v>46312</v>
      </c>
      <c r="BG1911">
        <f t="shared" si="88"/>
        <v>-0.33333333333575865</v>
      </c>
      <c r="BH1911" t="str">
        <f t="shared" si="89"/>
        <v>COMPLY</v>
      </c>
      <c r="BI1911" t="str">
        <f>VLOOKUP(H1911,Sheet2!$A$1:$B$270,2,FALSE)</f>
        <v>PROBOLINGGO</v>
      </c>
    </row>
    <row r="1912" spans="1:61">
      <c r="A1912">
        <v>1911</v>
      </c>
      <c r="B1912">
        <v>1002641147</v>
      </c>
      <c r="C1912">
        <v>3</v>
      </c>
      <c r="D1912" t="s">
        <v>42</v>
      </c>
      <c r="E1912">
        <v>5</v>
      </c>
      <c r="F1912" t="s">
        <v>106</v>
      </c>
      <c r="G1912" t="s">
        <v>107</v>
      </c>
      <c r="H1912" t="s">
        <v>259</v>
      </c>
      <c r="I1912" t="s">
        <v>212</v>
      </c>
      <c r="J1912" t="s">
        <v>213</v>
      </c>
      <c r="K1912" t="s">
        <v>149</v>
      </c>
      <c r="L1912" t="s">
        <v>214</v>
      </c>
      <c r="M1912" t="s">
        <v>76</v>
      </c>
      <c r="N1912" t="s">
        <v>215</v>
      </c>
      <c r="O1912" s="57">
        <v>46312.401898148149</v>
      </c>
      <c r="P1912" s="57">
        <v>46313.815601851849</v>
      </c>
      <c r="Q1912">
        <v>69411930</v>
      </c>
      <c r="S1912">
        <v>152505341357</v>
      </c>
      <c r="T1912" t="s">
        <v>9310</v>
      </c>
      <c r="U1912" t="s">
        <v>9311</v>
      </c>
      <c r="V1912" t="s">
        <v>9312</v>
      </c>
      <c r="Z1912">
        <v>113.116434</v>
      </c>
      <c r="AA1912">
        <v>-7.9389279999999998</v>
      </c>
      <c r="AB1912" t="s">
        <v>9313</v>
      </c>
      <c r="AC1912" t="s">
        <v>235</v>
      </c>
      <c r="AL1912" t="s">
        <v>217</v>
      </c>
      <c r="AM1912" t="s">
        <v>8052</v>
      </c>
      <c r="AN1912" t="s">
        <v>6</v>
      </c>
      <c r="AO1912" t="s">
        <v>8365</v>
      </c>
      <c r="AP1912" s="57">
        <v>46313.333333333336</v>
      </c>
      <c r="AQ1912" t="s">
        <v>841</v>
      </c>
      <c r="AR1912" t="s">
        <v>218</v>
      </c>
      <c r="AS1912" t="s">
        <v>107</v>
      </c>
      <c r="AT1912" t="s">
        <v>342</v>
      </c>
      <c r="AU1912">
        <v>20261018</v>
      </c>
      <c r="AV1912" t="s">
        <v>221</v>
      </c>
      <c r="AW1912" t="s">
        <v>9314</v>
      </c>
      <c r="AX1912" t="s">
        <v>222</v>
      </c>
      <c r="BA1912" s="57">
        <v>46313.333333333336</v>
      </c>
      <c r="BB1912" t="s">
        <v>8052</v>
      </c>
      <c r="BC1912">
        <v>2026</v>
      </c>
      <c r="BD1912">
        <v>10</v>
      </c>
      <c r="BE1912">
        <v>18</v>
      </c>
      <c r="BF1912" s="6">
        <f t="shared" si="87"/>
        <v>46313</v>
      </c>
      <c r="BG1912">
        <f t="shared" si="88"/>
        <v>-0.33333333333575865</v>
      </c>
      <c r="BH1912" t="str">
        <f t="shared" si="89"/>
        <v>COMPLY</v>
      </c>
      <c r="BI1912" t="str">
        <f>VLOOKUP(H1912,Sheet2!$A$1:$B$270,2,FALSE)</f>
        <v>PROBOLINGGO</v>
      </c>
    </row>
    <row r="1913" spans="1:61">
      <c r="A1913">
        <v>1912</v>
      </c>
      <c r="B1913">
        <v>1002641111</v>
      </c>
      <c r="C1913">
        <v>3</v>
      </c>
      <c r="D1913" t="s">
        <v>42</v>
      </c>
      <c r="E1913">
        <v>5</v>
      </c>
      <c r="F1913" t="s">
        <v>106</v>
      </c>
      <c r="G1913" t="s">
        <v>107</v>
      </c>
      <c r="H1913" t="s">
        <v>259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46312.385231481479</v>
      </c>
      <c r="P1913" s="57">
        <v>46313.816423611112</v>
      </c>
      <c r="Q1913">
        <v>69411898</v>
      </c>
      <c r="S1913">
        <v>152505341355</v>
      </c>
      <c r="T1913" t="s">
        <v>9315</v>
      </c>
      <c r="U1913" t="s">
        <v>9311</v>
      </c>
      <c r="V1913" t="s">
        <v>9316</v>
      </c>
      <c r="Z1913">
        <v>113.116434</v>
      </c>
      <c r="AA1913">
        <v>-7.9389279999999998</v>
      </c>
      <c r="AB1913" t="s">
        <v>9317</v>
      </c>
      <c r="AC1913" t="s">
        <v>235</v>
      </c>
      <c r="AL1913" t="s">
        <v>217</v>
      </c>
      <c r="AM1913" t="s">
        <v>9318</v>
      </c>
      <c r="AN1913" t="s">
        <v>6</v>
      </c>
      <c r="AO1913" t="s">
        <v>8515</v>
      </c>
      <c r="AP1913" s="57">
        <v>46313.333333333336</v>
      </c>
      <c r="AQ1913" t="s">
        <v>841</v>
      </c>
      <c r="AR1913" t="s">
        <v>218</v>
      </c>
      <c r="AS1913" t="s">
        <v>107</v>
      </c>
      <c r="AT1913" t="s">
        <v>342</v>
      </c>
      <c r="AU1913">
        <v>20261018</v>
      </c>
      <c r="AV1913" t="s">
        <v>221</v>
      </c>
      <c r="AW1913" t="s">
        <v>9314</v>
      </c>
      <c r="AX1913" t="s">
        <v>222</v>
      </c>
      <c r="BA1913" s="57">
        <v>46313.333333333336</v>
      </c>
      <c r="BB1913" t="s">
        <v>9318</v>
      </c>
      <c r="BC1913">
        <v>2026</v>
      </c>
      <c r="BD1913">
        <v>10</v>
      </c>
      <c r="BE1913">
        <v>18</v>
      </c>
      <c r="BF1913" s="6">
        <f t="shared" si="87"/>
        <v>46313</v>
      </c>
      <c r="BG1913">
        <f t="shared" si="88"/>
        <v>-0.33333333333575865</v>
      </c>
      <c r="BH1913" t="str">
        <f t="shared" si="89"/>
        <v>COMPLY</v>
      </c>
      <c r="BI1913" t="str">
        <f>VLOOKUP(H1913,Sheet2!$A$1:$B$270,2,FALSE)</f>
        <v>PROBOLINGGO</v>
      </c>
    </row>
    <row r="1914" spans="1:61">
      <c r="A1914">
        <v>1913</v>
      </c>
      <c r="B1914">
        <v>1002642990</v>
      </c>
      <c r="C1914">
        <v>3</v>
      </c>
      <c r="D1914" t="s">
        <v>42</v>
      </c>
      <c r="E1914">
        <v>5</v>
      </c>
      <c r="F1914" t="s">
        <v>106</v>
      </c>
      <c r="G1914" t="s">
        <v>107</v>
      </c>
      <c r="H1914" t="s">
        <v>259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46314.507349537038</v>
      </c>
      <c r="P1914" s="57">
        <v>46315.358449074076</v>
      </c>
      <c r="Q1914">
        <v>69412856</v>
      </c>
      <c r="S1914">
        <v>152505341393</v>
      </c>
      <c r="T1914" t="s">
        <v>9306</v>
      </c>
      <c r="U1914" t="s">
        <v>10021</v>
      </c>
      <c r="V1914" t="s">
        <v>10022</v>
      </c>
      <c r="Z1914">
        <v>113.15959677100101</v>
      </c>
      <c r="AA1914">
        <v>-7.8002360064725398</v>
      </c>
      <c r="AB1914" t="s">
        <v>10023</v>
      </c>
      <c r="AC1914" t="s">
        <v>216</v>
      </c>
      <c r="AL1914" t="s">
        <v>217</v>
      </c>
      <c r="AM1914" t="s">
        <v>9518</v>
      </c>
      <c r="AN1914" t="s">
        <v>6</v>
      </c>
      <c r="AO1914" t="s">
        <v>9670</v>
      </c>
      <c r="AP1914" s="57">
        <v>46315.458333333336</v>
      </c>
      <c r="AR1914" t="s">
        <v>218</v>
      </c>
      <c r="AS1914" t="s">
        <v>107</v>
      </c>
      <c r="AT1914" t="s">
        <v>230</v>
      </c>
      <c r="AU1914">
        <v>20261020</v>
      </c>
      <c r="AV1914" t="s">
        <v>221</v>
      </c>
      <c r="AW1914" t="s">
        <v>923</v>
      </c>
      <c r="AX1914" t="s">
        <v>222</v>
      </c>
      <c r="BA1914" s="57">
        <v>46315.458333333336</v>
      </c>
      <c r="BB1914" t="s">
        <v>9518</v>
      </c>
      <c r="BC1914">
        <v>2026</v>
      </c>
      <c r="BD1914">
        <v>10</v>
      </c>
      <c r="BE1914">
        <v>20</v>
      </c>
      <c r="BF1914" s="6">
        <f t="shared" si="87"/>
        <v>46315</v>
      </c>
      <c r="BG1914">
        <f t="shared" si="88"/>
        <v>-0.45833333333575865</v>
      </c>
      <c r="BH1914" t="str">
        <f t="shared" si="89"/>
        <v>COMPLY</v>
      </c>
      <c r="BI1914" t="str">
        <f>VLOOKUP(H1914,Sheet2!$A$1:$B$270,2,FALSE)</f>
        <v>PROBOLINGGO</v>
      </c>
    </row>
    <row r="1915" spans="1:61">
      <c r="A1915">
        <v>1914</v>
      </c>
      <c r="B1915">
        <v>1002643788</v>
      </c>
      <c r="C1915">
        <v>3</v>
      </c>
      <c r="D1915" t="s">
        <v>42</v>
      </c>
      <c r="E1915">
        <v>5</v>
      </c>
      <c r="F1915" t="s">
        <v>106</v>
      </c>
      <c r="G1915" t="s">
        <v>107</v>
      </c>
      <c r="H1915" t="s">
        <v>259</v>
      </c>
      <c r="I1915" t="s">
        <v>212</v>
      </c>
      <c r="J1915" t="s">
        <v>213</v>
      </c>
      <c r="K1915" t="s">
        <v>149</v>
      </c>
      <c r="L1915" t="s">
        <v>214</v>
      </c>
      <c r="M1915" t="s">
        <v>839</v>
      </c>
      <c r="N1915" t="s">
        <v>215</v>
      </c>
      <c r="O1915" s="57">
        <v>46314.651087962964</v>
      </c>
      <c r="P1915" s="57">
        <v>46315.669872685183</v>
      </c>
      <c r="Q1915">
        <v>69413135</v>
      </c>
      <c r="S1915">
        <v>152505341403</v>
      </c>
      <c r="T1915" t="s">
        <v>6531</v>
      </c>
      <c r="U1915" t="s">
        <v>10024</v>
      </c>
      <c r="V1915" t="s">
        <v>10025</v>
      </c>
      <c r="Z1915">
        <v>113.208202</v>
      </c>
      <c r="AA1915">
        <v>-7.8042980000000002</v>
      </c>
      <c r="AB1915" t="s">
        <v>10026</v>
      </c>
      <c r="AC1915" t="s">
        <v>235</v>
      </c>
      <c r="AL1915" t="s">
        <v>217</v>
      </c>
      <c r="AM1915" t="s">
        <v>10027</v>
      </c>
      <c r="AN1915" t="s">
        <v>6</v>
      </c>
      <c r="AO1915" t="s">
        <v>9463</v>
      </c>
      <c r="AP1915" s="57">
        <v>46315.625</v>
      </c>
      <c r="AQ1915" t="s">
        <v>841</v>
      </c>
      <c r="AR1915" t="s">
        <v>840</v>
      </c>
      <c r="AS1915" t="s">
        <v>107</v>
      </c>
      <c r="AT1915" t="s">
        <v>230</v>
      </c>
      <c r="AV1915" t="s">
        <v>10691</v>
      </c>
      <c r="AW1915" t="s">
        <v>2048</v>
      </c>
      <c r="AX1915" t="s">
        <v>222</v>
      </c>
      <c r="BA1915" s="57">
        <v>46315.625</v>
      </c>
      <c r="BB1915" t="s">
        <v>10027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str">
        <f>VLOOKUP(H1915,Sheet2!$A$1:$B$270,2,FALSE)</f>
        <v>PROBOLINGGO</v>
      </c>
    </row>
    <row r="1916" spans="1:61">
      <c r="A1916">
        <v>1915</v>
      </c>
      <c r="B1916">
        <v>1002646219</v>
      </c>
      <c r="C1916">
        <v>3</v>
      </c>
      <c r="D1916" t="s">
        <v>42</v>
      </c>
      <c r="E1916">
        <v>5</v>
      </c>
      <c r="F1916" t="s">
        <v>106</v>
      </c>
      <c r="G1916" t="s">
        <v>107</v>
      </c>
      <c r="H1916" t="s">
        <v>259</v>
      </c>
      <c r="I1916" t="s">
        <v>212</v>
      </c>
      <c r="J1916" t="s">
        <v>213</v>
      </c>
      <c r="K1916" t="s">
        <v>149</v>
      </c>
      <c r="L1916" t="s">
        <v>214</v>
      </c>
      <c r="M1916" t="s">
        <v>238</v>
      </c>
      <c r="N1916" t="s">
        <v>215</v>
      </c>
      <c r="O1916" s="57">
        <v>46315.702592592592</v>
      </c>
      <c r="P1916" s="57">
        <v>46315.704236111109</v>
      </c>
      <c r="Q1916">
        <v>69414054</v>
      </c>
      <c r="S1916">
        <v>152505341448</v>
      </c>
      <c r="T1916" t="s">
        <v>10692</v>
      </c>
      <c r="U1916" t="s">
        <v>10693</v>
      </c>
      <c r="V1916" t="s">
        <v>10694</v>
      </c>
      <c r="Z1916">
        <v>113.22578229010099</v>
      </c>
      <c r="AA1916">
        <v>-7.7570319047758503</v>
      </c>
      <c r="AB1916" t="s">
        <v>10695</v>
      </c>
      <c r="AC1916" t="s">
        <v>216</v>
      </c>
      <c r="AL1916" t="s">
        <v>217</v>
      </c>
      <c r="AM1916" t="s">
        <v>10166</v>
      </c>
      <c r="AN1916" t="s">
        <v>6</v>
      </c>
      <c r="AO1916" t="s">
        <v>10263</v>
      </c>
      <c r="AP1916" s="57">
        <v>46316.625</v>
      </c>
      <c r="AR1916" t="s">
        <v>239</v>
      </c>
      <c r="AS1916" t="s">
        <v>107</v>
      </c>
      <c r="AT1916" t="s">
        <v>230</v>
      </c>
      <c r="AV1916" t="s">
        <v>238</v>
      </c>
      <c r="AW1916" t="s">
        <v>883</v>
      </c>
      <c r="AX1916" t="s">
        <v>222</v>
      </c>
      <c r="BA1916" s="57">
        <v>46316.625</v>
      </c>
      <c r="BB1916" t="s">
        <v>10166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str">
        <f>VLOOKUP(H1916,Sheet2!$A$1:$B$270,2,FALSE)</f>
        <v>PROBOLINGGO</v>
      </c>
    </row>
    <row r="1917" spans="1:61">
      <c r="A1917">
        <v>1916</v>
      </c>
      <c r="B1917">
        <v>1002646383</v>
      </c>
      <c r="C1917">
        <v>3</v>
      </c>
      <c r="D1917" t="s">
        <v>42</v>
      </c>
      <c r="E1917">
        <v>5</v>
      </c>
      <c r="F1917" t="s">
        <v>106</v>
      </c>
      <c r="G1917" t="s">
        <v>107</v>
      </c>
      <c r="H1917" t="s">
        <v>259</v>
      </c>
      <c r="I1917" t="s">
        <v>212</v>
      </c>
      <c r="J1917" t="s">
        <v>213</v>
      </c>
      <c r="K1917" t="s">
        <v>149</v>
      </c>
      <c r="L1917" t="s">
        <v>214</v>
      </c>
      <c r="M1917" t="s">
        <v>238</v>
      </c>
      <c r="N1917" t="s">
        <v>215</v>
      </c>
      <c r="O1917" s="57">
        <v>46315.810289351852</v>
      </c>
      <c r="P1917" s="57">
        <v>46315.811122685183</v>
      </c>
      <c r="Q1917">
        <v>69414105</v>
      </c>
      <c r="S1917">
        <v>152505341446</v>
      </c>
      <c r="T1917" t="s">
        <v>10696</v>
      </c>
      <c r="U1917" t="s">
        <v>10697</v>
      </c>
      <c r="V1917" t="s">
        <v>10698</v>
      </c>
      <c r="Z1917">
        <v>113.226135000586</v>
      </c>
      <c r="AA1917">
        <v>-7.7576943272632599</v>
      </c>
      <c r="AB1917" t="s">
        <v>10699</v>
      </c>
      <c r="AC1917" t="s">
        <v>216</v>
      </c>
      <c r="AL1917" t="s">
        <v>217</v>
      </c>
      <c r="AM1917" t="s">
        <v>10700</v>
      </c>
      <c r="AN1917" t="s">
        <v>6</v>
      </c>
      <c r="AO1917" t="s">
        <v>10502</v>
      </c>
      <c r="AP1917" s="57">
        <v>46317.333333333336</v>
      </c>
      <c r="AR1917" t="s">
        <v>239</v>
      </c>
      <c r="AS1917" t="s">
        <v>107</v>
      </c>
      <c r="AT1917" t="s">
        <v>230</v>
      </c>
      <c r="AV1917" t="s">
        <v>238</v>
      </c>
      <c r="AW1917" t="s">
        <v>877</v>
      </c>
      <c r="AX1917" t="s">
        <v>222</v>
      </c>
      <c r="BA1917" s="57">
        <v>46317.333333333336</v>
      </c>
      <c r="BB1917" t="s">
        <v>10700</v>
      </c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str">
        <f>VLOOKUP(H1917,Sheet2!$A$1:$B$270,2,FALSE)</f>
        <v>PROBOLINGGO</v>
      </c>
    </row>
    <row r="1918" spans="1:61">
      <c r="A1918">
        <v>1917</v>
      </c>
      <c r="B1918">
        <v>1002632327</v>
      </c>
      <c r="C1918">
        <v>3</v>
      </c>
      <c r="D1918" t="s">
        <v>42</v>
      </c>
      <c r="E1918">
        <v>5</v>
      </c>
      <c r="F1918" t="s">
        <v>106</v>
      </c>
      <c r="G1918" t="s">
        <v>107</v>
      </c>
      <c r="H1918" t="s">
        <v>259</v>
      </c>
      <c r="I1918" t="s">
        <v>212</v>
      </c>
      <c r="J1918" t="s">
        <v>213</v>
      </c>
      <c r="K1918" t="s">
        <v>149</v>
      </c>
      <c r="L1918" t="s">
        <v>214</v>
      </c>
      <c r="M1918" t="s">
        <v>1918</v>
      </c>
      <c r="N1918" t="s">
        <v>215</v>
      </c>
      <c r="O1918" s="57">
        <v>46307.430266203701</v>
      </c>
      <c r="P1918" s="57">
        <v>46310.602488425924</v>
      </c>
      <c r="Q1918">
        <v>69408438</v>
      </c>
      <c r="S1918">
        <v>152505341284</v>
      </c>
      <c r="T1918" t="s">
        <v>6531</v>
      </c>
      <c r="U1918" t="s">
        <v>6532</v>
      </c>
      <c r="V1918" t="s">
        <v>6533</v>
      </c>
      <c r="Z1918">
        <v>113.2081687</v>
      </c>
      <c r="AA1918">
        <v>-7.8040129999999897</v>
      </c>
      <c r="AB1918" t="s">
        <v>6534</v>
      </c>
      <c r="AC1918" t="s">
        <v>235</v>
      </c>
      <c r="AL1918" t="s">
        <v>217</v>
      </c>
      <c r="AM1918" t="s">
        <v>5839</v>
      </c>
      <c r="AN1918" t="s">
        <v>6</v>
      </c>
      <c r="AO1918" s="57">
        <v>46366.434120370373</v>
      </c>
      <c r="AP1918" s="57">
        <v>46308.333333333336</v>
      </c>
      <c r="AQ1918" t="s">
        <v>841</v>
      </c>
      <c r="AR1918" t="s">
        <v>12</v>
      </c>
      <c r="AS1918" t="s">
        <v>107</v>
      </c>
      <c r="AT1918" t="s">
        <v>230</v>
      </c>
      <c r="AV1918" t="s">
        <v>1626</v>
      </c>
      <c r="AW1918" t="s">
        <v>2048</v>
      </c>
      <c r="AX1918" t="s">
        <v>222</v>
      </c>
      <c r="BA1918" s="57">
        <v>46308.333333333336</v>
      </c>
      <c r="BB1918" t="s">
        <v>5839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str">
        <f>VLOOKUP(H1918,Sheet2!$A$1:$B$270,2,FALSE)</f>
        <v>PROBOLINGGO</v>
      </c>
    </row>
    <row r="1919" spans="1:61">
      <c r="A1919">
        <v>1918</v>
      </c>
      <c r="B1919">
        <v>1002636864</v>
      </c>
      <c r="C1919">
        <v>3</v>
      </c>
      <c r="D1919" t="s">
        <v>45</v>
      </c>
      <c r="E1919">
        <v>5</v>
      </c>
      <c r="F1919" t="s">
        <v>113</v>
      </c>
      <c r="G1919" t="s">
        <v>109</v>
      </c>
      <c r="H1919" t="s">
        <v>376</v>
      </c>
      <c r="I1919" t="s">
        <v>212</v>
      </c>
      <c r="J1919" t="s">
        <v>213</v>
      </c>
      <c r="K1919" t="s">
        <v>149</v>
      </c>
      <c r="M1919" t="s">
        <v>255</v>
      </c>
      <c r="N1919" t="s">
        <v>215</v>
      </c>
      <c r="O1919" s="57">
        <v>46309.584340277775</v>
      </c>
      <c r="P1919" s="57">
        <v>46314.733159722222</v>
      </c>
      <c r="Q1919">
        <v>69410131</v>
      </c>
      <c r="S1919">
        <v>172515214156</v>
      </c>
      <c r="T1919" t="s">
        <v>3140</v>
      </c>
      <c r="U1919" t="s">
        <v>7349</v>
      </c>
      <c r="V1919" t="s">
        <v>7350</v>
      </c>
      <c r="Z1919">
        <v>124.51126739999999</v>
      </c>
      <c r="AA1919">
        <v>-8.2212832999999996</v>
      </c>
      <c r="AB1919" t="s">
        <v>7351</v>
      </c>
      <c r="AC1919" t="s">
        <v>229</v>
      </c>
      <c r="AL1919" t="s">
        <v>217</v>
      </c>
      <c r="AM1919" t="s">
        <v>7352</v>
      </c>
      <c r="AN1919" t="s">
        <v>6</v>
      </c>
      <c r="AO1919" t="s">
        <v>7039</v>
      </c>
      <c r="AP1919" s="57">
        <v>46310.458333333336</v>
      </c>
      <c r="AR1919" t="s">
        <v>256</v>
      </c>
      <c r="AS1919" t="s">
        <v>770</v>
      </c>
      <c r="AT1919" t="s">
        <v>230</v>
      </c>
      <c r="AV1919" t="s">
        <v>257</v>
      </c>
      <c r="AW1919" t="s">
        <v>540</v>
      </c>
      <c r="AX1919" t="s">
        <v>222</v>
      </c>
      <c r="BA1919" s="57">
        <v>46310.458333333336</v>
      </c>
      <c r="BB1919" t="s">
        <v>7352</v>
      </c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str">
        <f>VLOOKUP(H1919,Sheet2!$A$1:$B$270,2,FALSE)</f>
        <v>ATAMBUA</v>
      </c>
    </row>
    <row r="1920" spans="1:61">
      <c r="A1920">
        <v>1919</v>
      </c>
      <c r="B1920">
        <v>1002618764</v>
      </c>
      <c r="C1920">
        <v>3</v>
      </c>
      <c r="D1920" t="s">
        <v>45</v>
      </c>
      <c r="E1920">
        <v>5</v>
      </c>
      <c r="F1920" t="s">
        <v>113</v>
      </c>
      <c r="G1920" t="s">
        <v>111</v>
      </c>
      <c r="H1920" t="s">
        <v>254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46296.74486111111</v>
      </c>
      <c r="P1920" s="57">
        <v>46298.30636574074</v>
      </c>
      <c r="Q1920">
        <v>69402663</v>
      </c>
      <c r="S1920">
        <v>172506789383</v>
      </c>
      <c r="T1920" t="s">
        <v>1366</v>
      </c>
      <c r="U1920" t="s">
        <v>1367</v>
      </c>
      <c r="V1920" t="s">
        <v>1368</v>
      </c>
      <c r="Z1920">
        <v>121.643787327577</v>
      </c>
      <c r="AA1920">
        <v>-8.8519966214243997</v>
      </c>
      <c r="AB1920" t="s">
        <v>1369</v>
      </c>
      <c r="AC1920" t="s">
        <v>235</v>
      </c>
      <c r="AL1920" t="s">
        <v>217</v>
      </c>
      <c r="AM1920" t="s">
        <v>1370</v>
      </c>
      <c r="AN1920" t="s">
        <v>6</v>
      </c>
      <c r="AO1920" s="57">
        <v>46032.746898148151</v>
      </c>
      <c r="AP1920" s="57">
        <v>46298.333333333336</v>
      </c>
      <c r="AR1920" t="s">
        <v>218</v>
      </c>
      <c r="AS1920" t="s">
        <v>111</v>
      </c>
      <c r="AT1920" t="s">
        <v>230</v>
      </c>
      <c r="AU1920">
        <v>20261003</v>
      </c>
      <c r="AV1920" t="s">
        <v>221</v>
      </c>
      <c r="AW1920" t="s">
        <v>877</v>
      </c>
      <c r="AX1920" t="s">
        <v>222</v>
      </c>
      <c r="BA1920" s="57">
        <v>46298.333333333336</v>
      </c>
      <c r="BB1920" t="s">
        <v>1370</v>
      </c>
      <c r="BC1920">
        <v>2026</v>
      </c>
      <c r="BD1920">
        <v>10</v>
      </c>
      <c r="BE1920">
        <v>3</v>
      </c>
      <c r="BF1920" s="6">
        <f t="shared" si="87"/>
        <v>46298</v>
      </c>
      <c r="BG1920">
        <f t="shared" si="88"/>
        <v>-0.33333333333575865</v>
      </c>
      <c r="BH1920" t="str">
        <f t="shared" si="89"/>
        <v>COMPLY</v>
      </c>
      <c r="BI1920" t="str">
        <f>VLOOKUP(H1920,Sheet2!$A$1:$B$270,2,FALSE)</f>
        <v>ENDE</v>
      </c>
    </row>
    <row r="1921" spans="1:61">
      <c r="A1921">
        <v>1920</v>
      </c>
      <c r="B1921">
        <v>1002617892</v>
      </c>
      <c r="C1921">
        <v>3</v>
      </c>
      <c r="D1921" t="s">
        <v>45</v>
      </c>
      <c r="E1921">
        <v>5</v>
      </c>
      <c r="F1921" t="s">
        <v>113</v>
      </c>
      <c r="G1921" t="s">
        <v>111</v>
      </c>
      <c r="H1921" t="s">
        <v>254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46296.567824074074</v>
      </c>
      <c r="P1921" s="57">
        <v>46299.377465277779</v>
      </c>
      <c r="Q1921">
        <v>69402370</v>
      </c>
      <c r="S1921">
        <v>172506789376</v>
      </c>
      <c r="T1921" t="s">
        <v>1361</v>
      </c>
      <c r="U1921" t="s">
        <v>1362</v>
      </c>
      <c r="V1921" t="s">
        <v>1363</v>
      </c>
      <c r="Z1921">
        <v>121.6568403</v>
      </c>
      <c r="AA1921">
        <v>-8.8478326000000003</v>
      </c>
      <c r="AB1921" t="s">
        <v>1364</v>
      </c>
      <c r="AC1921" t="s">
        <v>235</v>
      </c>
      <c r="AL1921" t="s">
        <v>217</v>
      </c>
      <c r="AM1921" t="s">
        <v>1365</v>
      </c>
      <c r="AN1921" t="s">
        <v>6</v>
      </c>
      <c r="AO1921" s="57">
        <v>46032.569884259261</v>
      </c>
      <c r="AP1921" s="57">
        <v>46299.333333333336</v>
      </c>
      <c r="AR1921" t="s">
        <v>218</v>
      </c>
      <c r="AS1921" t="s">
        <v>111</v>
      </c>
      <c r="AT1921" t="s">
        <v>230</v>
      </c>
      <c r="AU1921">
        <v>20261004</v>
      </c>
      <c r="AV1921" t="s">
        <v>221</v>
      </c>
      <c r="AW1921" t="s">
        <v>923</v>
      </c>
      <c r="AX1921" t="s">
        <v>222</v>
      </c>
      <c r="BA1921" s="57">
        <v>46299.333333333336</v>
      </c>
      <c r="BB1921" t="s">
        <v>1365</v>
      </c>
      <c r="BC1921">
        <v>2026</v>
      </c>
      <c r="BD1921">
        <v>10</v>
      </c>
      <c r="BE1921">
        <v>4</v>
      </c>
      <c r="BF1921" s="6">
        <f t="shared" si="87"/>
        <v>46299</v>
      </c>
      <c r="BG1921">
        <f t="shared" si="88"/>
        <v>-0.33333333333575865</v>
      </c>
      <c r="BH1921" t="str">
        <f t="shared" si="89"/>
        <v>COMPLY</v>
      </c>
      <c r="BI1921" t="str">
        <f>VLOOKUP(H1921,Sheet2!$A$1:$B$270,2,FALSE)</f>
        <v>ENDE</v>
      </c>
    </row>
    <row r="1922" spans="1:61">
      <c r="A1922">
        <v>1921</v>
      </c>
      <c r="B1922">
        <v>1002621429</v>
      </c>
      <c r="C1922">
        <v>3</v>
      </c>
      <c r="D1922" t="s">
        <v>45</v>
      </c>
      <c r="E1922">
        <v>5</v>
      </c>
      <c r="F1922" t="s">
        <v>113</v>
      </c>
      <c r="G1922" t="s">
        <v>111</v>
      </c>
      <c r="H1922" t="s">
        <v>254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46299.601793981485</v>
      </c>
      <c r="P1922" s="57">
        <v>46304.276018518518</v>
      </c>
      <c r="Q1922">
        <v>69403918</v>
      </c>
      <c r="S1922">
        <v>172506789401</v>
      </c>
      <c r="T1922" t="s">
        <v>2397</v>
      </c>
      <c r="U1922" t="s">
        <v>2398</v>
      </c>
      <c r="V1922" t="s">
        <v>2399</v>
      </c>
      <c r="Z1922">
        <v>121.656959510265</v>
      </c>
      <c r="AA1922">
        <v>-8.8388608162366307</v>
      </c>
      <c r="AB1922" t="s">
        <v>2400</v>
      </c>
      <c r="AC1922" t="s">
        <v>235</v>
      </c>
      <c r="AL1922" t="s">
        <v>217</v>
      </c>
      <c r="AM1922" t="s">
        <v>2401</v>
      </c>
      <c r="AN1922" t="s">
        <v>6</v>
      </c>
      <c r="AO1922" s="57">
        <v>46122.610983796294</v>
      </c>
      <c r="AP1922" s="57">
        <v>46301.333333333336</v>
      </c>
      <c r="AR1922" t="s">
        <v>218</v>
      </c>
      <c r="AS1922" t="s">
        <v>111</v>
      </c>
      <c r="AT1922" t="s">
        <v>230</v>
      </c>
      <c r="AU1922">
        <v>20261009</v>
      </c>
      <c r="AV1922" t="s">
        <v>221</v>
      </c>
      <c r="AW1922" t="s">
        <v>877</v>
      </c>
      <c r="AX1922" t="s">
        <v>222</v>
      </c>
      <c r="BA1922" s="57">
        <v>46301.333333333336</v>
      </c>
      <c r="BB1922" t="s">
        <v>2401</v>
      </c>
      <c r="BC1922">
        <v>2026</v>
      </c>
      <c r="BD1922">
        <v>10</v>
      </c>
      <c r="BE1922">
        <v>9</v>
      </c>
      <c r="BF1922" s="6">
        <f t="shared" ref="BF1922:BF1985" si="90">DATE(BC1922,BD1922,BE1922)</f>
        <v>46304</v>
      </c>
      <c r="BG1922">
        <f t="shared" ref="BG1922:BG1985" si="91">BF1922-BA1922</f>
        <v>2.6666666666642413</v>
      </c>
      <c r="BH1922" t="str">
        <f t="shared" ref="BH1922:BH1985" si="92">IF(BG1922=1,"COMPLY",IF(BG1922&lt;1,"COMPLY","NOT COMPLY"))</f>
        <v>NOT COMPLY</v>
      </c>
      <c r="BI1922" t="str">
        <f>VLOOKUP(H1922,Sheet2!$A$1:$B$270,2,FALSE)</f>
        <v>ENDE</v>
      </c>
    </row>
    <row r="1923" spans="1:61">
      <c r="A1923">
        <v>1922</v>
      </c>
      <c r="B1923">
        <v>1002622150</v>
      </c>
      <c r="C1923">
        <v>3</v>
      </c>
      <c r="D1923" t="s">
        <v>45</v>
      </c>
      <c r="E1923">
        <v>5</v>
      </c>
      <c r="F1923" t="s">
        <v>113</v>
      </c>
      <c r="G1923" t="s">
        <v>111</v>
      </c>
      <c r="H1923" t="s">
        <v>254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46300.471921296295</v>
      </c>
      <c r="P1923" s="57">
        <v>46300.769085648149</v>
      </c>
      <c r="Q1923">
        <v>69404225</v>
      </c>
      <c r="S1923">
        <v>172506789412</v>
      </c>
      <c r="T1923" t="s">
        <v>3030</v>
      </c>
      <c r="U1923" t="s">
        <v>3031</v>
      </c>
      <c r="V1923" t="s">
        <v>3032</v>
      </c>
      <c r="Z1923">
        <v>121.515062760603</v>
      </c>
      <c r="AA1923">
        <v>-8.8037081863906401</v>
      </c>
      <c r="AB1923" t="s">
        <v>3033</v>
      </c>
      <c r="AC1923" t="s">
        <v>235</v>
      </c>
      <c r="AL1923" t="s">
        <v>217</v>
      </c>
      <c r="AM1923" t="s">
        <v>3034</v>
      </c>
      <c r="AN1923" t="s">
        <v>6</v>
      </c>
      <c r="AO1923" s="57">
        <v>46152.486157407409</v>
      </c>
      <c r="AP1923" s="57">
        <v>46301.625</v>
      </c>
      <c r="AR1923" t="s">
        <v>218</v>
      </c>
      <c r="AS1923" t="s">
        <v>111</v>
      </c>
      <c r="AT1923" t="s">
        <v>230</v>
      </c>
      <c r="AU1923">
        <v>20261005</v>
      </c>
      <c r="AV1923" t="s">
        <v>221</v>
      </c>
      <c r="AW1923" t="s">
        <v>876</v>
      </c>
      <c r="AX1923" t="s">
        <v>222</v>
      </c>
      <c r="BA1923" s="57">
        <v>46301.625</v>
      </c>
      <c r="BB1923" t="s">
        <v>3034</v>
      </c>
      <c r="BC1923">
        <v>2026</v>
      </c>
      <c r="BD1923">
        <v>10</v>
      </c>
      <c r="BE1923">
        <v>5</v>
      </c>
      <c r="BF1923" s="6">
        <f t="shared" si="90"/>
        <v>46300</v>
      </c>
      <c r="BG1923">
        <f t="shared" si="91"/>
        <v>-1.625</v>
      </c>
      <c r="BH1923" t="str">
        <f t="shared" si="92"/>
        <v>COMPLY</v>
      </c>
      <c r="BI1923" t="str">
        <f>VLOOKUP(H1923,Sheet2!$A$1:$B$270,2,FALSE)</f>
        <v>ENDE</v>
      </c>
    </row>
    <row r="1924" spans="1:61">
      <c r="A1924">
        <v>1923</v>
      </c>
      <c r="B1924">
        <v>1002626926</v>
      </c>
      <c r="C1924">
        <v>3</v>
      </c>
      <c r="D1924" t="s">
        <v>45</v>
      </c>
      <c r="E1924">
        <v>5</v>
      </c>
      <c r="F1924" t="s">
        <v>113</v>
      </c>
      <c r="G1924" t="s">
        <v>111</v>
      </c>
      <c r="H1924" t="s">
        <v>254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46302.776782407411</v>
      </c>
      <c r="P1924" s="57">
        <v>46305.472442129627</v>
      </c>
      <c r="Q1924">
        <v>69406169</v>
      </c>
      <c r="S1924">
        <v>172506789445</v>
      </c>
      <c r="T1924" t="s">
        <v>4324</v>
      </c>
      <c r="U1924" t="s">
        <v>4325</v>
      </c>
      <c r="V1924" t="s">
        <v>4326</v>
      </c>
      <c r="Z1924">
        <v>121.6044721</v>
      </c>
      <c r="AA1924">
        <v>-8.8189481999999995</v>
      </c>
      <c r="AB1924" t="s">
        <v>4327</v>
      </c>
      <c r="AC1924" t="s">
        <v>235</v>
      </c>
      <c r="AL1924" t="s">
        <v>217</v>
      </c>
      <c r="AM1924" t="s">
        <v>4328</v>
      </c>
      <c r="AN1924" t="s">
        <v>6</v>
      </c>
      <c r="AO1924" s="57">
        <v>46213.778194444443</v>
      </c>
      <c r="AP1924" s="57">
        <v>46305.333333333336</v>
      </c>
      <c r="AR1924" t="s">
        <v>218</v>
      </c>
      <c r="AS1924" t="s">
        <v>111</v>
      </c>
      <c r="AT1924" t="s">
        <v>230</v>
      </c>
      <c r="AU1924">
        <v>20261010</v>
      </c>
      <c r="AV1924" t="s">
        <v>221</v>
      </c>
      <c r="AW1924" t="s">
        <v>877</v>
      </c>
      <c r="AX1924" t="s">
        <v>222</v>
      </c>
      <c r="BA1924" s="57">
        <v>46305.333333333336</v>
      </c>
      <c r="BB1924" t="s">
        <v>4328</v>
      </c>
      <c r="BC1924">
        <v>2026</v>
      </c>
      <c r="BD1924">
        <v>10</v>
      </c>
      <c r="BE1924">
        <v>10</v>
      </c>
      <c r="BF1924" s="6">
        <f t="shared" si="90"/>
        <v>46305</v>
      </c>
      <c r="BG1924">
        <f t="shared" si="91"/>
        <v>-0.33333333333575865</v>
      </c>
      <c r="BH1924" t="str">
        <f t="shared" si="92"/>
        <v>COMPLY</v>
      </c>
      <c r="BI1924" t="str">
        <f>VLOOKUP(H1924,Sheet2!$A$1:$B$270,2,FALSE)</f>
        <v>ENDE</v>
      </c>
    </row>
    <row r="1925" spans="1:61">
      <c r="A1925">
        <v>1924</v>
      </c>
      <c r="B1925">
        <v>1002626945</v>
      </c>
      <c r="C1925">
        <v>3</v>
      </c>
      <c r="D1925" t="s">
        <v>45</v>
      </c>
      <c r="E1925">
        <v>5</v>
      </c>
      <c r="F1925" t="s">
        <v>113</v>
      </c>
      <c r="G1925" t="s">
        <v>111</v>
      </c>
      <c r="H1925" t="s">
        <v>254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46302.812222222223</v>
      </c>
      <c r="P1925" s="57">
        <v>46305.775925925926</v>
      </c>
      <c r="Q1925">
        <v>69406153</v>
      </c>
      <c r="S1925">
        <v>172506789447</v>
      </c>
      <c r="T1925" t="s">
        <v>4329</v>
      </c>
      <c r="U1925" t="s">
        <v>4330</v>
      </c>
      <c r="V1925" t="s">
        <v>4331</v>
      </c>
      <c r="Z1925">
        <v>121.6574098</v>
      </c>
      <c r="AA1925">
        <v>-8.8482451999999991</v>
      </c>
      <c r="AB1925" t="s">
        <v>4332</v>
      </c>
      <c r="AC1925" t="s">
        <v>235</v>
      </c>
      <c r="AL1925" t="s">
        <v>217</v>
      </c>
      <c r="AM1925" t="s">
        <v>4333</v>
      </c>
      <c r="AN1925" t="s">
        <v>6</v>
      </c>
      <c r="AO1925" s="57">
        <v>46213.819537037038</v>
      </c>
      <c r="AP1925" s="57">
        <v>46305.458333333336</v>
      </c>
      <c r="AR1925" t="s">
        <v>218</v>
      </c>
      <c r="AS1925" t="s">
        <v>111</v>
      </c>
      <c r="AT1925" t="s">
        <v>230</v>
      </c>
      <c r="AU1925">
        <v>20261010</v>
      </c>
      <c r="AV1925" t="s">
        <v>221</v>
      </c>
      <c r="AW1925" t="s">
        <v>877</v>
      </c>
      <c r="AX1925" t="s">
        <v>222</v>
      </c>
      <c r="BA1925" s="57">
        <v>46305.458333333336</v>
      </c>
      <c r="BB1925" t="s">
        <v>4333</v>
      </c>
      <c r="BC1925">
        <v>2026</v>
      </c>
      <c r="BD1925">
        <v>10</v>
      </c>
      <c r="BE1925">
        <v>10</v>
      </c>
      <c r="BF1925" s="6">
        <f t="shared" si="90"/>
        <v>46305</v>
      </c>
      <c r="BG1925">
        <f t="shared" si="91"/>
        <v>-0.45833333333575865</v>
      </c>
      <c r="BH1925" t="str">
        <f t="shared" si="92"/>
        <v>COMPLY</v>
      </c>
      <c r="BI1925" t="str">
        <f>VLOOKUP(H1925,Sheet2!$A$1:$B$270,2,FALSE)</f>
        <v>ENDE</v>
      </c>
    </row>
    <row r="1926" spans="1:61">
      <c r="A1926">
        <v>1925</v>
      </c>
      <c r="B1926">
        <v>1002628412</v>
      </c>
      <c r="C1926">
        <v>3</v>
      </c>
      <c r="D1926" t="s">
        <v>45</v>
      </c>
      <c r="E1926">
        <v>5</v>
      </c>
      <c r="F1926" t="s">
        <v>113</v>
      </c>
      <c r="G1926" t="s">
        <v>111</v>
      </c>
      <c r="H1926" t="s">
        <v>254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46303.701851851853</v>
      </c>
      <c r="P1926" s="57">
        <v>46305.750300925924</v>
      </c>
      <c r="Q1926">
        <v>69406779</v>
      </c>
      <c r="S1926">
        <v>172506789194</v>
      </c>
      <c r="T1926" t="s">
        <v>4772</v>
      </c>
      <c r="U1926" t="s">
        <v>4773</v>
      </c>
      <c r="V1926" t="s">
        <v>4774</v>
      </c>
      <c r="Z1926">
        <v>121.7600013</v>
      </c>
      <c r="AA1926">
        <v>-8.7188452000000005</v>
      </c>
      <c r="AB1926" t="s">
        <v>4775</v>
      </c>
      <c r="AC1926" t="s">
        <v>235</v>
      </c>
      <c r="AL1926" t="s">
        <v>217</v>
      </c>
      <c r="AM1926" t="s">
        <v>4776</v>
      </c>
      <c r="AN1926" t="s">
        <v>6</v>
      </c>
      <c r="AO1926" s="57">
        <v>46244.72587962963</v>
      </c>
      <c r="AP1926" s="57">
        <v>46305.458333333336</v>
      </c>
      <c r="AR1926" t="s">
        <v>218</v>
      </c>
      <c r="AS1926" t="s">
        <v>111</v>
      </c>
      <c r="AT1926" t="s">
        <v>230</v>
      </c>
      <c r="AU1926">
        <v>20261010</v>
      </c>
      <c r="AV1926" t="s">
        <v>221</v>
      </c>
      <c r="AW1926" t="s">
        <v>878</v>
      </c>
      <c r="AX1926" t="s">
        <v>222</v>
      </c>
      <c r="BA1926" s="57">
        <v>46305.458333333336</v>
      </c>
      <c r="BB1926" t="s">
        <v>4776</v>
      </c>
      <c r="BC1926">
        <v>2026</v>
      </c>
      <c r="BD1926">
        <v>10</v>
      </c>
      <c r="BE1926">
        <v>10</v>
      </c>
      <c r="BF1926" s="6">
        <f t="shared" si="90"/>
        <v>46305</v>
      </c>
      <c r="BG1926">
        <f t="shared" si="91"/>
        <v>-0.45833333333575865</v>
      </c>
      <c r="BH1926" t="str">
        <f t="shared" si="92"/>
        <v>COMPLY</v>
      </c>
      <c r="BI1926" t="str">
        <f>VLOOKUP(H1926,Sheet2!$A$1:$B$270,2,FALSE)</f>
        <v>ENDE</v>
      </c>
    </row>
    <row r="1927" spans="1:61">
      <c r="A1927">
        <v>1926</v>
      </c>
      <c r="B1927">
        <v>1002632012</v>
      </c>
      <c r="C1927">
        <v>3</v>
      </c>
      <c r="D1927" t="s">
        <v>45</v>
      </c>
      <c r="E1927">
        <v>5</v>
      </c>
      <c r="F1927" t="s">
        <v>113</v>
      </c>
      <c r="G1927" t="s">
        <v>111</v>
      </c>
      <c r="H1927" t="s">
        <v>254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46307.372673611113</v>
      </c>
      <c r="P1927" s="57">
        <v>46308.744270833333</v>
      </c>
      <c r="Q1927">
        <v>69408351</v>
      </c>
      <c r="S1927">
        <v>172506789471</v>
      </c>
      <c r="T1927" t="s">
        <v>6535</v>
      </c>
      <c r="U1927" t="s">
        <v>6536</v>
      </c>
      <c r="V1927" t="s">
        <v>6537</v>
      </c>
      <c r="Z1927">
        <v>121.6665318</v>
      </c>
      <c r="AA1927">
        <v>-8.8320650999999994</v>
      </c>
      <c r="AB1927" t="s">
        <v>6538</v>
      </c>
      <c r="AC1927" t="s">
        <v>235</v>
      </c>
      <c r="AL1927" t="s">
        <v>217</v>
      </c>
      <c r="AM1927" t="s">
        <v>6087</v>
      </c>
      <c r="AN1927" t="s">
        <v>6</v>
      </c>
      <c r="AO1927" s="57">
        <v>46366.392314814817</v>
      </c>
      <c r="AP1927" s="57">
        <v>46308.333333333336</v>
      </c>
      <c r="AR1927" t="s">
        <v>218</v>
      </c>
      <c r="AS1927" t="s">
        <v>111</v>
      </c>
      <c r="AT1927" t="s">
        <v>230</v>
      </c>
      <c r="AU1927">
        <v>20261013</v>
      </c>
      <c r="AV1927" t="s">
        <v>221</v>
      </c>
      <c r="AW1927" t="s">
        <v>877</v>
      </c>
      <c r="AX1927" t="s">
        <v>222</v>
      </c>
      <c r="BA1927" s="57">
        <v>46308.333333333336</v>
      </c>
      <c r="BB1927" t="s">
        <v>6087</v>
      </c>
      <c r="BC1927">
        <v>2026</v>
      </c>
      <c r="BD1927">
        <v>10</v>
      </c>
      <c r="BE1927">
        <v>13</v>
      </c>
      <c r="BF1927" s="6">
        <f t="shared" si="90"/>
        <v>46308</v>
      </c>
      <c r="BG1927">
        <f t="shared" si="91"/>
        <v>-0.33333333333575865</v>
      </c>
      <c r="BH1927" t="str">
        <f t="shared" si="92"/>
        <v>COMPLY</v>
      </c>
      <c r="BI1927" t="str">
        <f>VLOOKUP(H1927,Sheet2!$A$1:$B$270,2,FALSE)</f>
        <v>ENDE</v>
      </c>
    </row>
    <row r="1928" spans="1:61">
      <c r="A1928">
        <v>1927</v>
      </c>
      <c r="B1928">
        <v>1002640318</v>
      </c>
      <c r="C1928">
        <v>3</v>
      </c>
      <c r="D1928" t="s">
        <v>45</v>
      </c>
      <c r="E1928">
        <v>5</v>
      </c>
      <c r="F1928" t="s">
        <v>113</v>
      </c>
      <c r="G1928" t="s">
        <v>111</v>
      </c>
      <c r="H1928" t="s">
        <v>254</v>
      </c>
      <c r="I1928" t="s">
        <v>212</v>
      </c>
      <c r="J1928" t="s">
        <v>213</v>
      </c>
      <c r="K1928" t="s">
        <v>149</v>
      </c>
      <c r="L1928" t="s">
        <v>214</v>
      </c>
      <c r="M1928" t="s">
        <v>76</v>
      </c>
      <c r="N1928" t="s">
        <v>215</v>
      </c>
      <c r="O1928" s="57">
        <v>46311.596921296295</v>
      </c>
      <c r="P1928" s="57">
        <v>46314.643773148149</v>
      </c>
      <c r="Q1928">
        <v>69411574</v>
      </c>
      <c r="S1928">
        <v>172506789502</v>
      </c>
      <c r="T1928" t="s">
        <v>9319</v>
      </c>
      <c r="U1928" t="s">
        <v>9320</v>
      </c>
      <c r="V1928" t="s">
        <v>9321</v>
      </c>
      <c r="Z1928">
        <v>121.5912324</v>
      </c>
      <c r="AA1928">
        <v>-8.8002772</v>
      </c>
      <c r="AB1928" t="s">
        <v>9322</v>
      </c>
      <c r="AC1928" t="s">
        <v>235</v>
      </c>
      <c r="AL1928" t="s">
        <v>217</v>
      </c>
      <c r="AM1928" t="s">
        <v>9323</v>
      </c>
      <c r="AN1928" t="s">
        <v>6</v>
      </c>
      <c r="AO1928" t="s">
        <v>7972</v>
      </c>
      <c r="AP1928" s="57">
        <v>46312.458333333336</v>
      </c>
      <c r="AR1928" t="s">
        <v>218</v>
      </c>
      <c r="AS1928" t="s">
        <v>111</v>
      </c>
      <c r="AT1928" t="s">
        <v>230</v>
      </c>
      <c r="AU1928">
        <v>20261019</v>
      </c>
      <c r="AV1928" t="s">
        <v>221</v>
      </c>
      <c r="AW1928" t="s">
        <v>877</v>
      </c>
      <c r="AX1928" t="s">
        <v>222</v>
      </c>
      <c r="BA1928" s="57">
        <v>46312.458333333336</v>
      </c>
      <c r="BB1928" t="s">
        <v>9323</v>
      </c>
      <c r="BC1928">
        <v>2026</v>
      </c>
      <c r="BD1928">
        <v>10</v>
      </c>
      <c r="BE1928">
        <v>19</v>
      </c>
      <c r="BF1928" s="6">
        <f t="shared" si="90"/>
        <v>46314</v>
      </c>
      <c r="BG1928">
        <f t="shared" si="91"/>
        <v>1.5416666666642413</v>
      </c>
      <c r="BH1928" t="str">
        <f t="shared" si="92"/>
        <v>NOT COMPLY</v>
      </c>
      <c r="BI1928" t="str">
        <f>VLOOKUP(H1928,Sheet2!$A$1:$B$270,2,FALSE)</f>
        <v>ENDE</v>
      </c>
    </row>
    <row r="1929" spans="1:61">
      <c r="A1929">
        <v>1928</v>
      </c>
      <c r="B1929">
        <v>1002628166</v>
      </c>
      <c r="C1929">
        <v>3</v>
      </c>
      <c r="D1929" t="s">
        <v>45</v>
      </c>
      <c r="E1929">
        <v>5</v>
      </c>
      <c r="F1929" t="s">
        <v>113</v>
      </c>
      <c r="G1929" t="s">
        <v>111</v>
      </c>
      <c r="H1929" t="s">
        <v>526</v>
      </c>
      <c r="I1929" t="s">
        <v>212</v>
      </c>
      <c r="J1929" t="s">
        <v>213</v>
      </c>
      <c r="K1929" t="s">
        <v>149</v>
      </c>
      <c r="L1929" t="s">
        <v>214</v>
      </c>
      <c r="M1929" t="s">
        <v>224</v>
      </c>
      <c r="N1929" t="s">
        <v>215</v>
      </c>
      <c r="O1929" s="57">
        <v>46303.670532407406</v>
      </c>
      <c r="P1929" s="57">
        <v>46304.634085648147</v>
      </c>
      <c r="Q1929">
        <v>69406699</v>
      </c>
      <c r="S1929">
        <v>172507204770</v>
      </c>
      <c r="T1929" t="s">
        <v>4782</v>
      </c>
      <c r="U1929" t="s">
        <v>4783</v>
      </c>
      <c r="V1929" t="s">
        <v>4784</v>
      </c>
      <c r="Z1929">
        <v>121.848385143887</v>
      </c>
      <c r="AA1929">
        <v>-8.75051163380712</v>
      </c>
      <c r="AB1929" t="s">
        <v>4785</v>
      </c>
      <c r="AC1929" t="s">
        <v>235</v>
      </c>
      <c r="AL1929" t="s">
        <v>217</v>
      </c>
      <c r="AM1929" t="s">
        <v>4786</v>
      </c>
      <c r="AN1929" t="s">
        <v>6</v>
      </c>
      <c r="AO1929" s="57">
        <v>46244.684513888889</v>
      </c>
      <c r="AP1929" s="57">
        <v>46304.625</v>
      </c>
      <c r="AR1929" t="s">
        <v>18</v>
      </c>
      <c r="AS1929" t="s">
        <v>219</v>
      </c>
      <c r="AT1929" t="s">
        <v>230</v>
      </c>
      <c r="AV1929" t="s">
        <v>226</v>
      </c>
      <c r="AW1929" t="s">
        <v>877</v>
      </c>
      <c r="AX1929" t="s">
        <v>222</v>
      </c>
      <c r="BA1929" s="57">
        <v>46304.625</v>
      </c>
      <c r="BB1929" t="s">
        <v>4786</v>
      </c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str">
        <f>VLOOKUP(H1929,Sheet2!$A$1:$B$270,2,FALSE)</f>
        <v>ENDE</v>
      </c>
    </row>
    <row r="1930" spans="1:61">
      <c r="A1930">
        <v>1929</v>
      </c>
      <c r="B1930">
        <v>1002628472</v>
      </c>
      <c r="C1930">
        <v>3</v>
      </c>
      <c r="D1930" t="s">
        <v>45</v>
      </c>
      <c r="E1930">
        <v>5</v>
      </c>
      <c r="F1930" t="s">
        <v>113</v>
      </c>
      <c r="G1930" t="s">
        <v>111</v>
      </c>
      <c r="H1930" t="s">
        <v>526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46303.713599537034</v>
      </c>
      <c r="P1930" s="57">
        <v>46304.690717592595</v>
      </c>
      <c r="Q1930">
        <v>69406835</v>
      </c>
      <c r="S1930">
        <v>172507204771</v>
      </c>
      <c r="T1930" t="s">
        <v>4777</v>
      </c>
      <c r="U1930" t="s">
        <v>4778</v>
      </c>
      <c r="V1930" t="s">
        <v>4779</v>
      </c>
      <c r="Z1930">
        <v>121.8733386</v>
      </c>
      <c r="AA1930">
        <v>-8.8110379999999999</v>
      </c>
      <c r="AB1930" t="s">
        <v>4780</v>
      </c>
      <c r="AC1930" t="s">
        <v>235</v>
      </c>
      <c r="AL1930" t="s">
        <v>217</v>
      </c>
      <c r="AM1930" t="s">
        <v>4781</v>
      </c>
      <c r="AN1930" t="s">
        <v>6</v>
      </c>
      <c r="AO1930" s="57">
        <v>46244.72587962963</v>
      </c>
      <c r="AP1930" s="57">
        <v>46304.625</v>
      </c>
      <c r="AR1930" t="s">
        <v>218</v>
      </c>
      <c r="AS1930" t="s">
        <v>219</v>
      </c>
      <c r="AT1930" t="s">
        <v>230</v>
      </c>
      <c r="AU1930">
        <v>20261009</v>
      </c>
      <c r="AV1930" t="s">
        <v>221</v>
      </c>
      <c r="AW1930" t="s">
        <v>876</v>
      </c>
      <c r="AX1930" t="s">
        <v>222</v>
      </c>
      <c r="BA1930" s="57">
        <v>46304.625</v>
      </c>
      <c r="BB1930" t="s">
        <v>4781</v>
      </c>
      <c r="BC1930">
        <v>2026</v>
      </c>
      <c r="BD1930">
        <v>10</v>
      </c>
      <c r="BE1930">
        <v>9</v>
      </c>
      <c r="BF1930" s="6">
        <f t="shared" si="90"/>
        <v>46304</v>
      </c>
      <c r="BG1930">
        <f t="shared" si="91"/>
        <v>-0.625</v>
      </c>
      <c r="BH1930" t="str">
        <f t="shared" si="92"/>
        <v>COMPLY</v>
      </c>
      <c r="BI1930" t="str">
        <f>VLOOKUP(H1930,Sheet2!$A$1:$B$270,2,FALSE)</f>
        <v>ENDE</v>
      </c>
    </row>
    <row r="1931" spans="1:61">
      <c r="A1931">
        <v>1930</v>
      </c>
      <c r="B1931">
        <v>1002630904</v>
      </c>
      <c r="C1931">
        <v>3</v>
      </c>
      <c r="D1931" t="s">
        <v>45</v>
      </c>
      <c r="E1931">
        <v>5</v>
      </c>
      <c r="F1931" t="s">
        <v>113</v>
      </c>
      <c r="G1931" t="s">
        <v>111</v>
      </c>
      <c r="H1931" t="s">
        <v>526</v>
      </c>
      <c r="I1931" t="s">
        <v>212</v>
      </c>
      <c r="J1931" t="s">
        <v>213</v>
      </c>
      <c r="K1931" t="s">
        <v>149</v>
      </c>
      <c r="L1931" t="s">
        <v>214</v>
      </c>
      <c r="M1931" t="s">
        <v>76</v>
      </c>
      <c r="N1931" t="s">
        <v>215</v>
      </c>
      <c r="O1931" s="57">
        <v>46305.551851851851</v>
      </c>
      <c r="P1931" s="57">
        <v>46308.74554398148</v>
      </c>
      <c r="Q1931">
        <v>69407889</v>
      </c>
      <c r="S1931">
        <v>172507204239</v>
      </c>
      <c r="T1931" t="s">
        <v>5665</v>
      </c>
      <c r="U1931" t="s">
        <v>5666</v>
      </c>
      <c r="V1931" t="s">
        <v>5667</v>
      </c>
      <c r="Z1931">
        <v>121.88525260971601</v>
      </c>
      <c r="AA1931">
        <v>-8.7849010311773892</v>
      </c>
      <c r="AB1931" t="s">
        <v>5668</v>
      </c>
      <c r="AC1931" t="s">
        <v>235</v>
      </c>
      <c r="AL1931" t="s">
        <v>217</v>
      </c>
      <c r="AM1931" t="s">
        <v>5669</v>
      </c>
      <c r="AN1931" t="s">
        <v>6</v>
      </c>
      <c r="AO1931" s="57">
        <v>46305.570069444446</v>
      </c>
      <c r="AP1931" s="57">
        <v>46306.625</v>
      </c>
      <c r="AR1931" t="s">
        <v>218</v>
      </c>
      <c r="AS1931" t="s">
        <v>219</v>
      </c>
      <c r="AT1931" t="s">
        <v>230</v>
      </c>
      <c r="AU1931">
        <v>20261013</v>
      </c>
      <c r="AV1931" t="s">
        <v>221</v>
      </c>
      <c r="AW1931" t="s">
        <v>876</v>
      </c>
      <c r="AX1931" t="s">
        <v>222</v>
      </c>
      <c r="BA1931" s="57">
        <v>46306.625</v>
      </c>
      <c r="BB1931" t="s">
        <v>5669</v>
      </c>
      <c r="BC1931">
        <v>2026</v>
      </c>
      <c r="BD1931">
        <v>10</v>
      </c>
      <c r="BE1931">
        <v>13</v>
      </c>
      <c r="BF1931" s="6">
        <f t="shared" si="90"/>
        <v>46308</v>
      </c>
      <c r="BG1931">
        <f t="shared" si="91"/>
        <v>1.375</v>
      </c>
      <c r="BH1931" t="str">
        <f t="shared" si="92"/>
        <v>NOT COMPLY</v>
      </c>
      <c r="BI1931" t="str">
        <f>VLOOKUP(H1931,Sheet2!$A$1:$B$270,2,FALSE)</f>
        <v>ENDE</v>
      </c>
    </row>
    <row r="1932" spans="1:61">
      <c r="A1932">
        <v>1931</v>
      </c>
      <c r="B1932">
        <v>1002623904</v>
      </c>
      <c r="C1932">
        <v>3</v>
      </c>
      <c r="D1932" t="s">
        <v>45</v>
      </c>
      <c r="E1932">
        <v>5</v>
      </c>
      <c r="F1932" t="s">
        <v>113</v>
      </c>
      <c r="G1932" t="s">
        <v>117</v>
      </c>
      <c r="H1932" t="s">
        <v>409</v>
      </c>
      <c r="I1932" t="s">
        <v>212</v>
      </c>
      <c r="J1932" t="s">
        <v>213</v>
      </c>
      <c r="K1932" t="s">
        <v>149</v>
      </c>
      <c r="L1932" t="s">
        <v>214</v>
      </c>
      <c r="M1932" t="s">
        <v>76</v>
      </c>
      <c r="N1932" t="s">
        <v>215</v>
      </c>
      <c r="O1932" s="57">
        <v>46301.453240740739</v>
      </c>
      <c r="P1932" s="57">
        <v>46304.877372685187</v>
      </c>
      <c r="Q1932">
        <v>69404874</v>
      </c>
      <c r="S1932">
        <v>172509796778</v>
      </c>
      <c r="T1932" t="s">
        <v>3650</v>
      </c>
      <c r="U1932" t="s">
        <v>3651</v>
      </c>
      <c r="V1932" t="s">
        <v>3652</v>
      </c>
      <c r="Z1932">
        <v>122.979019135236</v>
      </c>
      <c r="AA1932">
        <v>-8.3474129623928395</v>
      </c>
      <c r="AB1932" t="s">
        <v>3653</v>
      </c>
      <c r="AC1932" t="s">
        <v>216</v>
      </c>
      <c r="AL1932" t="s">
        <v>217</v>
      </c>
      <c r="AM1932" t="s">
        <v>3654</v>
      </c>
      <c r="AN1932" t="s">
        <v>6</v>
      </c>
      <c r="AO1932" s="57">
        <v>46183.454942129632</v>
      </c>
      <c r="AP1932" s="57">
        <v>46302.333333333336</v>
      </c>
      <c r="AR1932" t="s">
        <v>218</v>
      </c>
      <c r="AS1932" t="s">
        <v>219</v>
      </c>
      <c r="AT1932" t="s">
        <v>230</v>
      </c>
      <c r="AU1932">
        <v>20261009</v>
      </c>
      <c r="AV1932" t="s">
        <v>221</v>
      </c>
      <c r="AW1932" t="s">
        <v>880</v>
      </c>
      <c r="AX1932" t="s">
        <v>222</v>
      </c>
      <c r="BA1932" s="57">
        <v>46302.333333333336</v>
      </c>
      <c r="BB1932" t="s">
        <v>3654</v>
      </c>
      <c r="BC1932">
        <v>2026</v>
      </c>
      <c r="BD1932">
        <v>10</v>
      </c>
      <c r="BE1932">
        <v>9</v>
      </c>
      <c r="BF1932" s="6">
        <f t="shared" si="90"/>
        <v>46304</v>
      </c>
      <c r="BG1932">
        <f t="shared" si="91"/>
        <v>1.6666666666642413</v>
      </c>
      <c r="BH1932" t="str">
        <f t="shared" si="92"/>
        <v>NOT COMPLY</v>
      </c>
      <c r="BI1932" t="str">
        <f>VLOOKUP(H1932,Sheet2!$A$1:$B$270,2,FALSE)</f>
        <v>MAUMERE</v>
      </c>
    </row>
    <row r="1933" spans="1:61">
      <c r="A1933">
        <v>1932</v>
      </c>
      <c r="B1933">
        <v>1002628639</v>
      </c>
      <c r="C1933">
        <v>3</v>
      </c>
      <c r="D1933" t="s">
        <v>45</v>
      </c>
      <c r="E1933">
        <v>5</v>
      </c>
      <c r="F1933" t="s">
        <v>113</v>
      </c>
      <c r="G1933" t="s">
        <v>117</v>
      </c>
      <c r="H1933" t="s">
        <v>409</v>
      </c>
      <c r="I1933" t="s">
        <v>212</v>
      </c>
      <c r="J1933" t="s">
        <v>213</v>
      </c>
      <c r="K1933" t="s">
        <v>149</v>
      </c>
      <c r="L1933" t="s">
        <v>214</v>
      </c>
      <c r="M1933" t="s">
        <v>76</v>
      </c>
      <c r="N1933" t="s">
        <v>215</v>
      </c>
      <c r="O1933" s="57">
        <v>46303.816435185188</v>
      </c>
      <c r="P1933" s="57">
        <v>46307.402858796297</v>
      </c>
      <c r="Q1933">
        <v>69406913</v>
      </c>
      <c r="S1933">
        <v>172509796789</v>
      </c>
      <c r="T1933" t="s">
        <v>4787</v>
      </c>
      <c r="U1933" t="s">
        <v>4788</v>
      </c>
      <c r="V1933" t="s">
        <v>4789</v>
      </c>
      <c r="Z1933">
        <v>122.96141540000001</v>
      </c>
      <c r="AA1933">
        <v>-8.3495504999999994</v>
      </c>
      <c r="AB1933" t="s">
        <v>4790</v>
      </c>
      <c r="AC1933" t="s">
        <v>235</v>
      </c>
      <c r="AL1933" t="s">
        <v>217</v>
      </c>
      <c r="AM1933" t="s">
        <v>4791</v>
      </c>
      <c r="AN1933" t="s">
        <v>6</v>
      </c>
      <c r="AO1933" s="57">
        <v>46244.83021990741</v>
      </c>
      <c r="AP1933" s="57">
        <v>46305.333333333336</v>
      </c>
      <c r="AR1933" t="s">
        <v>218</v>
      </c>
      <c r="AS1933" t="s">
        <v>219</v>
      </c>
      <c r="AT1933" t="s">
        <v>230</v>
      </c>
      <c r="AU1933">
        <v>20261012</v>
      </c>
      <c r="AV1933" t="s">
        <v>221</v>
      </c>
      <c r="AW1933" t="s">
        <v>4792</v>
      </c>
      <c r="AX1933" t="s">
        <v>222</v>
      </c>
      <c r="BA1933" s="57">
        <v>46305.333333333336</v>
      </c>
      <c r="BB1933" t="s">
        <v>4791</v>
      </c>
      <c r="BC1933">
        <v>2026</v>
      </c>
      <c r="BD1933">
        <v>10</v>
      </c>
      <c r="BE1933">
        <v>12</v>
      </c>
      <c r="BF1933" s="6">
        <f t="shared" si="90"/>
        <v>46307</v>
      </c>
      <c r="BG1933">
        <f t="shared" si="91"/>
        <v>1.6666666666642413</v>
      </c>
      <c r="BH1933" t="str">
        <f t="shared" si="92"/>
        <v>NOT COMPLY</v>
      </c>
      <c r="BI1933" t="str">
        <f>VLOOKUP(H1933,Sheet2!$A$1:$B$270,2,FALSE)</f>
        <v>MAUMERE</v>
      </c>
    </row>
    <row r="1934" spans="1:61">
      <c r="A1934">
        <v>1933</v>
      </c>
      <c r="B1934">
        <v>1002633791</v>
      </c>
      <c r="C1934">
        <v>3</v>
      </c>
      <c r="D1934" t="s">
        <v>45</v>
      </c>
      <c r="E1934">
        <v>5</v>
      </c>
      <c r="F1934" t="s">
        <v>113</v>
      </c>
      <c r="G1934" t="s">
        <v>117</v>
      </c>
      <c r="H1934" t="s">
        <v>409</v>
      </c>
      <c r="I1934" t="s">
        <v>212</v>
      </c>
      <c r="J1934" t="s">
        <v>213</v>
      </c>
      <c r="K1934" t="s">
        <v>149</v>
      </c>
      <c r="L1934" t="s">
        <v>214</v>
      </c>
      <c r="M1934" t="s">
        <v>839</v>
      </c>
      <c r="N1934" t="s">
        <v>215</v>
      </c>
      <c r="O1934" s="57">
        <v>46307.757349537038</v>
      </c>
      <c r="P1934" s="57">
        <v>46316.367245370369</v>
      </c>
      <c r="Q1934">
        <v>69408958</v>
      </c>
      <c r="S1934">
        <v>172509796793</v>
      </c>
      <c r="T1934" t="s">
        <v>6539</v>
      </c>
      <c r="U1934" t="s">
        <v>6540</v>
      </c>
      <c r="V1934" t="s">
        <v>6541</v>
      </c>
      <c r="Z1934">
        <v>123.161861</v>
      </c>
      <c r="AA1934">
        <v>-8.3857488999999994</v>
      </c>
      <c r="AB1934" t="s">
        <v>6542</v>
      </c>
      <c r="AC1934" t="s">
        <v>235</v>
      </c>
      <c r="AL1934" t="s">
        <v>217</v>
      </c>
      <c r="AM1934" t="s">
        <v>6543</v>
      </c>
      <c r="AN1934" t="s">
        <v>6</v>
      </c>
      <c r="AO1934" s="57">
        <v>46366.767488425925</v>
      </c>
      <c r="AP1934" s="57">
        <v>46309.333333333336</v>
      </c>
      <c r="AQ1934" t="s">
        <v>5764</v>
      </c>
      <c r="AR1934" t="s">
        <v>840</v>
      </c>
      <c r="AS1934" t="s">
        <v>219</v>
      </c>
      <c r="AT1934" t="s">
        <v>230</v>
      </c>
      <c r="AV1934" t="s">
        <v>10701</v>
      </c>
      <c r="AW1934" t="s">
        <v>880</v>
      </c>
      <c r="AX1934" t="s">
        <v>222</v>
      </c>
      <c r="BA1934" s="57">
        <v>46309.333333333336</v>
      </c>
      <c r="BB1934" t="s">
        <v>6543</v>
      </c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str">
        <f>VLOOKUP(H1934,Sheet2!$A$1:$B$270,2,FALSE)</f>
        <v>MAUMERE</v>
      </c>
    </row>
    <row r="1935" spans="1:61">
      <c r="A1935">
        <v>1934</v>
      </c>
      <c r="B1935">
        <v>1002628335</v>
      </c>
      <c r="C1935">
        <v>3</v>
      </c>
      <c r="D1935" t="s">
        <v>45</v>
      </c>
      <c r="E1935">
        <v>5</v>
      </c>
      <c r="F1935" t="s">
        <v>113</v>
      </c>
      <c r="G1935" t="s">
        <v>117</v>
      </c>
      <c r="H1935" t="s">
        <v>273</v>
      </c>
      <c r="I1935" t="s">
        <v>212</v>
      </c>
      <c r="J1935" t="s">
        <v>213</v>
      </c>
      <c r="K1935" t="s">
        <v>149</v>
      </c>
      <c r="L1935" t="s">
        <v>214</v>
      </c>
      <c r="M1935" t="s">
        <v>224</v>
      </c>
      <c r="N1935" t="s">
        <v>215</v>
      </c>
      <c r="O1935" s="57">
        <v>46303.689502314817</v>
      </c>
      <c r="P1935" s="57">
        <v>46304.64166666667</v>
      </c>
      <c r="Q1935">
        <v>69406790</v>
      </c>
      <c r="S1935">
        <v>172510701141</v>
      </c>
      <c r="T1935" t="s">
        <v>4793</v>
      </c>
      <c r="U1935" t="s">
        <v>4794</v>
      </c>
      <c r="V1935" t="s">
        <v>4795</v>
      </c>
      <c r="Z1935">
        <v>123.437822695744</v>
      </c>
      <c r="AA1935">
        <v>-8.3704699589543008</v>
      </c>
      <c r="AB1935" t="s">
        <v>4796</v>
      </c>
      <c r="AC1935" t="s">
        <v>235</v>
      </c>
      <c r="AL1935" t="s">
        <v>217</v>
      </c>
      <c r="AM1935" t="s">
        <v>4797</v>
      </c>
      <c r="AN1935" t="s">
        <v>6</v>
      </c>
      <c r="AO1935" s="57">
        <v>46244.694594907407</v>
      </c>
      <c r="AP1935" s="57">
        <v>46304.625</v>
      </c>
      <c r="AR1935" t="s">
        <v>18</v>
      </c>
      <c r="AS1935" t="s">
        <v>219</v>
      </c>
      <c r="AT1935" t="s">
        <v>230</v>
      </c>
      <c r="AV1935" t="s">
        <v>226</v>
      </c>
      <c r="AW1935" t="s">
        <v>880</v>
      </c>
      <c r="AX1935" t="s">
        <v>222</v>
      </c>
      <c r="BA1935" s="57">
        <v>46304.625</v>
      </c>
      <c r="BB1935" t="s">
        <v>4797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str">
        <f>VLOOKUP(H1935,Sheet2!$A$1:$B$270,2,FALSE)</f>
        <v>MAUMERE</v>
      </c>
    </row>
    <row r="1936" spans="1:61">
      <c r="A1936">
        <v>1935</v>
      </c>
      <c r="B1936">
        <v>1002640489</v>
      </c>
      <c r="C1936">
        <v>3</v>
      </c>
      <c r="D1936" t="s">
        <v>45</v>
      </c>
      <c r="E1936">
        <v>5</v>
      </c>
      <c r="F1936" t="s">
        <v>113</v>
      </c>
      <c r="G1936" t="s">
        <v>117</v>
      </c>
      <c r="H1936" t="s">
        <v>454</v>
      </c>
      <c r="I1936" t="s">
        <v>212</v>
      </c>
      <c r="J1936" t="s">
        <v>213</v>
      </c>
      <c r="K1936" t="s">
        <v>149</v>
      </c>
      <c r="L1936" t="s">
        <v>214</v>
      </c>
      <c r="M1936" t="s">
        <v>224</v>
      </c>
      <c r="N1936" t="s">
        <v>215</v>
      </c>
      <c r="O1936" s="57">
        <v>46311.635115740741</v>
      </c>
      <c r="P1936" s="57">
        <v>46314.479479166665</v>
      </c>
      <c r="Q1936">
        <v>69411654</v>
      </c>
      <c r="S1936">
        <v>172508209834</v>
      </c>
      <c r="T1936" t="s">
        <v>9324</v>
      </c>
      <c r="U1936" t="s">
        <v>9325</v>
      </c>
      <c r="V1936" t="s">
        <v>9326</v>
      </c>
      <c r="Z1936">
        <v>122.21466100000001</v>
      </c>
      <c r="AA1936">
        <v>-8.6209927178458603</v>
      </c>
      <c r="AB1936" t="s">
        <v>9327</v>
      </c>
      <c r="AC1936" t="s">
        <v>235</v>
      </c>
      <c r="AL1936" t="s">
        <v>217</v>
      </c>
      <c r="AM1936" t="s">
        <v>9328</v>
      </c>
      <c r="AN1936" t="s">
        <v>6</v>
      </c>
      <c r="AO1936" t="s">
        <v>7954</v>
      </c>
      <c r="AP1936" s="57">
        <v>46314.458333333336</v>
      </c>
      <c r="AR1936" t="s">
        <v>18</v>
      </c>
      <c r="AS1936" t="s">
        <v>219</v>
      </c>
      <c r="AT1936" t="s">
        <v>220</v>
      </c>
      <c r="AV1936" t="s">
        <v>226</v>
      </c>
      <c r="AW1936" t="s">
        <v>4471</v>
      </c>
      <c r="AX1936" t="s">
        <v>222</v>
      </c>
      <c r="BA1936" s="57">
        <v>46314.458333333336</v>
      </c>
      <c r="BB1936" t="s">
        <v>9328</v>
      </c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str">
        <f>VLOOKUP(H1936,Sheet2!$A$1:$B$270,2,FALSE)</f>
        <v>MAUMERE</v>
      </c>
    </row>
    <row r="1937" spans="1:61">
      <c r="A1937">
        <v>1936</v>
      </c>
      <c r="B1937">
        <v>1002621271</v>
      </c>
      <c r="C1937">
        <v>3</v>
      </c>
      <c r="D1937" t="s">
        <v>45</v>
      </c>
      <c r="E1937">
        <v>5</v>
      </c>
      <c r="F1937" t="s">
        <v>113</v>
      </c>
      <c r="G1937" t="s">
        <v>117</v>
      </c>
      <c r="H1937" t="s">
        <v>454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46299.405324074076</v>
      </c>
      <c r="P1937" s="57">
        <v>46300.617534722223</v>
      </c>
      <c r="Q1937">
        <v>69403817</v>
      </c>
      <c r="S1937">
        <v>172508209667</v>
      </c>
      <c r="T1937" t="s">
        <v>2402</v>
      </c>
      <c r="U1937" t="s">
        <v>2403</v>
      </c>
      <c r="V1937" t="s">
        <v>2407</v>
      </c>
      <c r="Z1937">
        <v>122.21116539090799</v>
      </c>
      <c r="AA1937">
        <v>-8.6143129513385901</v>
      </c>
      <c r="AB1937" t="s">
        <v>2408</v>
      </c>
      <c r="AC1937" t="s">
        <v>216</v>
      </c>
      <c r="AL1937" t="s">
        <v>217</v>
      </c>
      <c r="AM1937" t="s">
        <v>2406</v>
      </c>
      <c r="AN1937" t="s">
        <v>6</v>
      </c>
      <c r="AO1937" s="57">
        <v>46122.413159722222</v>
      </c>
      <c r="AP1937" s="57">
        <v>46300.333333333336</v>
      </c>
      <c r="AR1937" t="s">
        <v>218</v>
      </c>
      <c r="AS1937" t="s">
        <v>219</v>
      </c>
      <c r="AT1937" t="s">
        <v>230</v>
      </c>
      <c r="AU1937">
        <v>20261005</v>
      </c>
      <c r="AV1937" t="s">
        <v>221</v>
      </c>
      <c r="AW1937" t="s">
        <v>880</v>
      </c>
      <c r="AX1937" t="s">
        <v>222</v>
      </c>
      <c r="BA1937" s="57">
        <v>46300.333333333336</v>
      </c>
      <c r="BB1937" t="s">
        <v>2406</v>
      </c>
      <c r="BC1937">
        <v>2026</v>
      </c>
      <c r="BD1937">
        <v>10</v>
      </c>
      <c r="BE1937">
        <v>5</v>
      </c>
      <c r="BF1937" s="6">
        <f t="shared" si="90"/>
        <v>46300</v>
      </c>
      <c r="BG1937">
        <f t="shared" si="91"/>
        <v>-0.33333333333575865</v>
      </c>
      <c r="BH1937" t="str">
        <f t="shared" si="92"/>
        <v>COMPLY</v>
      </c>
      <c r="BI1937" t="str">
        <f>VLOOKUP(H1937,Sheet2!$A$1:$B$270,2,FALSE)</f>
        <v>MAUMERE</v>
      </c>
    </row>
    <row r="1938" spans="1:61">
      <c r="A1938">
        <v>1937</v>
      </c>
      <c r="B1938">
        <v>1002621270</v>
      </c>
      <c r="C1938">
        <v>3</v>
      </c>
      <c r="D1938" t="s">
        <v>45</v>
      </c>
      <c r="E1938">
        <v>5</v>
      </c>
      <c r="F1938" t="s">
        <v>113</v>
      </c>
      <c r="G1938" t="s">
        <v>117</v>
      </c>
      <c r="H1938" t="s">
        <v>454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46299.405266203707</v>
      </c>
      <c r="P1938" s="57">
        <v>46303.366076388891</v>
      </c>
      <c r="Q1938">
        <v>69403793</v>
      </c>
      <c r="S1938">
        <v>172508209666</v>
      </c>
      <c r="T1938" t="s">
        <v>2402</v>
      </c>
      <c r="U1938" t="s">
        <v>2403</v>
      </c>
      <c r="V1938" t="s">
        <v>2404</v>
      </c>
      <c r="Z1938">
        <v>122.21119724214</v>
      </c>
      <c r="AA1938">
        <v>-8.6143056584732793</v>
      </c>
      <c r="AB1938" t="s">
        <v>2405</v>
      </c>
      <c r="AC1938" t="s">
        <v>216</v>
      </c>
      <c r="AL1938" t="s">
        <v>217</v>
      </c>
      <c r="AM1938" t="s">
        <v>2406</v>
      </c>
      <c r="AN1938" t="s">
        <v>6</v>
      </c>
      <c r="AO1938" s="57">
        <v>46122.413159722222</v>
      </c>
      <c r="AP1938" s="57">
        <v>46300.333333333336</v>
      </c>
      <c r="AR1938" t="s">
        <v>218</v>
      </c>
      <c r="AS1938" t="s">
        <v>219</v>
      </c>
      <c r="AT1938" t="s">
        <v>230</v>
      </c>
      <c r="AU1938">
        <v>20261008</v>
      </c>
      <c r="AV1938" t="s">
        <v>221</v>
      </c>
      <c r="AW1938" t="s">
        <v>880</v>
      </c>
      <c r="AX1938" t="s">
        <v>222</v>
      </c>
      <c r="BA1938" s="57">
        <v>46300.333333333336</v>
      </c>
      <c r="BB1938" t="s">
        <v>2406</v>
      </c>
      <c r="BC1938">
        <v>2026</v>
      </c>
      <c r="BD1938">
        <v>10</v>
      </c>
      <c r="BE1938">
        <v>8</v>
      </c>
      <c r="BF1938" s="6">
        <f t="shared" si="90"/>
        <v>46303</v>
      </c>
      <c r="BG1938">
        <f t="shared" si="91"/>
        <v>2.6666666666642413</v>
      </c>
      <c r="BH1938" t="str">
        <f t="shared" si="92"/>
        <v>NOT COMPLY</v>
      </c>
      <c r="BI1938" t="str">
        <f>VLOOKUP(H1938,Sheet2!$A$1:$B$270,2,FALSE)</f>
        <v>MAUMERE</v>
      </c>
    </row>
    <row r="1939" spans="1:61">
      <c r="A1939">
        <v>1938</v>
      </c>
      <c r="B1939">
        <v>1002621495</v>
      </c>
      <c r="C1939">
        <v>3</v>
      </c>
      <c r="D1939" t="s">
        <v>45</v>
      </c>
      <c r="E1939">
        <v>5</v>
      </c>
      <c r="F1939" t="s">
        <v>113</v>
      </c>
      <c r="G1939" t="s">
        <v>117</v>
      </c>
      <c r="H1939" t="s">
        <v>454</v>
      </c>
      <c r="I1939" t="s">
        <v>212</v>
      </c>
      <c r="J1939" t="s">
        <v>213</v>
      </c>
      <c r="K1939" t="s">
        <v>149</v>
      </c>
      <c r="L1939" t="s">
        <v>214</v>
      </c>
      <c r="M1939" t="s">
        <v>76</v>
      </c>
      <c r="N1939" t="s">
        <v>215</v>
      </c>
      <c r="O1939" s="57">
        <v>46299.71366898148</v>
      </c>
      <c r="P1939" s="57">
        <v>46311.588356481479</v>
      </c>
      <c r="Q1939">
        <v>69403977</v>
      </c>
      <c r="S1939">
        <v>172508209675</v>
      </c>
      <c r="T1939" t="s">
        <v>2409</v>
      </c>
      <c r="U1939" t="s">
        <v>2410</v>
      </c>
      <c r="V1939" t="s">
        <v>2411</v>
      </c>
      <c r="Z1939">
        <v>122.2079598</v>
      </c>
      <c r="AA1939">
        <v>-8.6389528000000002</v>
      </c>
      <c r="AB1939" t="s">
        <v>2412</v>
      </c>
      <c r="AC1939" t="s">
        <v>216</v>
      </c>
      <c r="AL1939" t="s">
        <v>217</v>
      </c>
      <c r="AM1939" t="s">
        <v>2413</v>
      </c>
      <c r="AN1939" t="s">
        <v>6</v>
      </c>
      <c r="AO1939" s="57">
        <v>46122.725798611114</v>
      </c>
      <c r="AP1939" s="57">
        <v>46300.625</v>
      </c>
      <c r="AR1939" t="s">
        <v>218</v>
      </c>
      <c r="AS1939" t="s">
        <v>219</v>
      </c>
      <c r="AT1939" t="s">
        <v>220</v>
      </c>
      <c r="AU1939">
        <v>20261016</v>
      </c>
      <c r="AV1939" t="s">
        <v>221</v>
      </c>
      <c r="AW1939" t="s">
        <v>2414</v>
      </c>
      <c r="AX1939" t="s">
        <v>222</v>
      </c>
      <c r="BA1939" s="57">
        <v>46300.625</v>
      </c>
      <c r="BB1939" t="s">
        <v>2413</v>
      </c>
      <c r="BC1939">
        <v>2026</v>
      </c>
      <c r="BD1939">
        <v>10</v>
      </c>
      <c r="BE1939">
        <v>16</v>
      </c>
      <c r="BF1939" s="6">
        <f t="shared" si="90"/>
        <v>46311</v>
      </c>
      <c r="BG1939">
        <f t="shared" si="91"/>
        <v>10.375</v>
      </c>
      <c r="BH1939" t="str">
        <f t="shared" si="92"/>
        <v>NOT COMPLY</v>
      </c>
      <c r="BI1939" t="str">
        <f>VLOOKUP(H1939,Sheet2!$A$1:$B$270,2,FALSE)</f>
        <v>MAUMERE</v>
      </c>
    </row>
    <row r="1940" spans="1:61">
      <c r="A1940">
        <v>1939</v>
      </c>
      <c r="B1940">
        <v>1002636481</v>
      </c>
      <c r="C1940">
        <v>3</v>
      </c>
      <c r="D1940" t="s">
        <v>45</v>
      </c>
      <c r="E1940">
        <v>5</v>
      </c>
      <c r="F1940" t="s">
        <v>113</v>
      </c>
      <c r="G1940" t="s">
        <v>117</v>
      </c>
      <c r="H1940" t="s">
        <v>454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46309.470543981479</v>
      </c>
      <c r="P1940" s="57">
        <v>46311.598124999997</v>
      </c>
      <c r="Q1940">
        <v>69409982</v>
      </c>
      <c r="S1940">
        <v>172508209807</v>
      </c>
      <c r="T1940" t="s">
        <v>7353</v>
      </c>
      <c r="U1940" t="s">
        <v>7354</v>
      </c>
      <c r="V1940" t="s">
        <v>7355</v>
      </c>
      <c r="Z1940">
        <v>122.208414115011</v>
      </c>
      <c r="AA1940">
        <v>-8.6120249736919803</v>
      </c>
      <c r="AB1940" t="s">
        <v>7356</v>
      </c>
      <c r="AC1940" t="s">
        <v>216</v>
      </c>
      <c r="AL1940" t="s">
        <v>217</v>
      </c>
      <c r="AM1940" t="s">
        <v>7103</v>
      </c>
      <c r="AN1940" t="s">
        <v>6</v>
      </c>
      <c r="AO1940" t="s">
        <v>7157</v>
      </c>
      <c r="AP1940" s="57">
        <v>46310.458333333336</v>
      </c>
      <c r="AR1940" t="s">
        <v>218</v>
      </c>
      <c r="AS1940" t="s">
        <v>219</v>
      </c>
      <c r="AT1940" t="s">
        <v>230</v>
      </c>
      <c r="AU1940">
        <v>20261016</v>
      </c>
      <c r="AV1940" t="s">
        <v>221</v>
      </c>
      <c r="AW1940" t="s">
        <v>882</v>
      </c>
      <c r="AX1940" t="s">
        <v>222</v>
      </c>
      <c r="BA1940" s="57">
        <v>46310.458333333336</v>
      </c>
      <c r="BB1940" t="s">
        <v>7103</v>
      </c>
      <c r="BC1940">
        <v>2026</v>
      </c>
      <c r="BD1940">
        <v>10</v>
      </c>
      <c r="BE1940">
        <v>16</v>
      </c>
      <c r="BF1940" s="6">
        <f t="shared" si="90"/>
        <v>46311</v>
      </c>
      <c r="BG1940">
        <f t="shared" si="91"/>
        <v>0.54166666666424135</v>
      </c>
      <c r="BH1940" t="str">
        <f t="shared" si="92"/>
        <v>COMPLY</v>
      </c>
      <c r="BI1940" t="str">
        <f>VLOOKUP(H1940,Sheet2!$A$1:$B$270,2,FALSE)</f>
        <v>MAUMERE</v>
      </c>
    </row>
    <row r="1941" spans="1:61">
      <c r="A1941">
        <v>1940</v>
      </c>
      <c r="B1941">
        <v>1002642697</v>
      </c>
      <c r="C1941">
        <v>3</v>
      </c>
      <c r="D1941" t="s">
        <v>45</v>
      </c>
      <c r="E1941">
        <v>5</v>
      </c>
      <c r="F1941" t="s">
        <v>113</v>
      </c>
      <c r="G1941" t="s">
        <v>117</v>
      </c>
      <c r="H1941" t="s">
        <v>454</v>
      </c>
      <c r="I1941" t="s">
        <v>212</v>
      </c>
      <c r="J1941" t="s">
        <v>213</v>
      </c>
      <c r="K1941" t="s">
        <v>149</v>
      </c>
      <c r="M1941" t="s">
        <v>238</v>
      </c>
      <c r="N1941" t="s">
        <v>563</v>
      </c>
      <c r="O1941" s="57">
        <v>46314.447592592594</v>
      </c>
      <c r="P1941" s="57">
        <v>46314.55840277778</v>
      </c>
      <c r="Q1941">
        <v>69412694</v>
      </c>
      <c r="R1941">
        <v>3822440035</v>
      </c>
      <c r="S1941">
        <v>172508209859</v>
      </c>
      <c r="T1941" t="s">
        <v>10033</v>
      </c>
      <c r="U1941" t="s">
        <v>10034</v>
      </c>
      <c r="V1941" t="s">
        <v>10035</v>
      </c>
      <c r="Z1941">
        <v>122.2180675</v>
      </c>
      <c r="AA1941">
        <v>-8.6227038</v>
      </c>
      <c r="AB1941" t="s">
        <v>10036</v>
      </c>
      <c r="AC1941" t="s">
        <v>283</v>
      </c>
      <c r="AL1941" t="s">
        <v>217</v>
      </c>
      <c r="AM1941" t="s">
        <v>10037</v>
      </c>
      <c r="AN1941" t="s">
        <v>6</v>
      </c>
      <c r="AO1941" t="s">
        <v>9411</v>
      </c>
      <c r="AP1941" s="57">
        <v>46321.458333333336</v>
      </c>
      <c r="AR1941" t="s">
        <v>239</v>
      </c>
      <c r="AS1941" t="s">
        <v>219</v>
      </c>
      <c r="AT1941" t="s">
        <v>230</v>
      </c>
      <c r="AV1941" t="s">
        <v>238</v>
      </c>
      <c r="AW1941" t="s">
        <v>540</v>
      </c>
      <c r="AX1941" t="s">
        <v>222</v>
      </c>
      <c r="BA1941" s="57">
        <v>46321.458333333336</v>
      </c>
      <c r="BB1941" t="s">
        <v>10037</v>
      </c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str">
        <f>VLOOKUP(H1941,Sheet2!$A$1:$B$270,2,FALSE)</f>
        <v>MAUMERE</v>
      </c>
    </row>
    <row r="1942" spans="1:61">
      <c r="A1942">
        <v>1941</v>
      </c>
      <c r="B1942">
        <v>1002644810</v>
      </c>
      <c r="C1942">
        <v>3</v>
      </c>
      <c r="D1942" t="s">
        <v>45</v>
      </c>
      <c r="E1942">
        <v>5</v>
      </c>
      <c r="F1942" t="s">
        <v>113</v>
      </c>
      <c r="G1942" t="s">
        <v>114</v>
      </c>
      <c r="H1942" t="s">
        <v>387</v>
      </c>
      <c r="I1942" t="s">
        <v>212</v>
      </c>
      <c r="J1942" t="s">
        <v>213</v>
      </c>
      <c r="K1942" t="s">
        <v>149</v>
      </c>
      <c r="L1942" t="s">
        <v>214</v>
      </c>
      <c r="M1942" t="s">
        <v>224</v>
      </c>
      <c r="N1942" t="s">
        <v>215</v>
      </c>
      <c r="O1942" s="57">
        <v>46315.416481481479</v>
      </c>
      <c r="P1942" s="57">
        <v>46316.340324074074</v>
      </c>
      <c r="Q1942">
        <v>69413515</v>
      </c>
      <c r="S1942">
        <v>172512452901</v>
      </c>
      <c r="T1942" t="s">
        <v>10702</v>
      </c>
      <c r="U1942" t="s">
        <v>10703</v>
      </c>
      <c r="V1942" t="s">
        <v>10704</v>
      </c>
      <c r="Z1942">
        <v>119.89296332001599</v>
      </c>
      <c r="AA1942">
        <v>-8.4883303693329797</v>
      </c>
      <c r="AB1942" t="s">
        <v>10705</v>
      </c>
      <c r="AC1942" t="s">
        <v>216</v>
      </c>
      <c r="AL1942" t="s">
        <v>217</v>
      </c>
      <c r="AM1942" t="s">
        <v>10706</v>
      </c>
      <c r="AN1942" t="s">
        <v>6</v>
      </c>
      <c r="AO1942" t="s">
        <v>10147</v>
      </c>
      <c r="AP1942" s="57">
        <v>46316.333333333336</v>
      </c>
      <c r="AR1942" t="s">
        <v>18</v>
      </c>
      <c r="AS1942" t="s">
        <v>571</v>
      </c>
      <c r="AT1942" t="s">
        <v>230</v>
      </c>
      <c r="AV1942" t="s">
        <v>226</v>
      </c>
      <c r="AW1942" t="s">
        <v>876</v>
      </c>
      <c r="AX1942" t="s">
        <v>222</v>
      </c>
      <c r="BA1942" s="57">
        <v>46316.333333333336</v>
      </c>
      <c r="BB1942" t="s">
        <v>10706</v>
      </c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str">
        <f>VLOOKUP(H1942,Sheet2!$A$1:$B$270,2,FALSE)</f>
        <v>LABOAN BAJO</v>
      </c>
    </row>
    <row r="1943" spans="1:61">
      <c r="A1943">
        <v>1942</v>
      </c>
      <c r="B1943">
        <v>1002620752</v>
      </c>
      <c r="C1943">
        <v>3</v>
      </c>
      <c r="D1943" t="s">
        <v>45</v>
      </c>
      <c r="E1943">
        <v>5</v>
      </c>
      <c r="F1943" t="s">
        <v>113</v>
      </c>
      <c r="G1943" t="s">
        <v>114</v>
      </c>
      <c r="H1943" t="s">
        <v>387</v>
      </c>
      <c r="I1943" t="s">
        <v>212</v>
      </c>
      <c r="J1943" t="s">
        <v>213</v>
      </c>
      <c r="K1943" t="s">
        <v>149</v>
      </c>
      <c r="M1943" t="s">
        <v>76</v>
      </c>
      <c r="N1943" t="s">
        <v>215</v>
      </c>
      <c r="O1943" s="57">
        <v>46298.373888888891</v>
      </c>
      <c r="P1943" s="57">
        <v>46302.364814814813</v>
      </c>
      <c r="Q1943">
        <v>69403465</v>
      </c>
      <c r="S1943">
        <v>172512452812</v>
      </c>
      <c r="T1943" t="s">
        <v>2415</v>
      </c>
      <c r="U1943" t="s">
        <v>2416</v>
      </c>
      <c r="V1943" t="s">
        <v>2417</v>
      </c>
      <c r="Z1943">
        <v>119.882962703704</v>
      </c>
      <c r="AA1943">
        <v>-8.4986089452023403</v>
      </c>
      <c r="AB1943" t="s">
        <v>2418</v>
      </c>
      <c r="AC1943" t="s">
        <v>225</v>
      </c>
      <c r="AL1943" t="s">
        <v>217</v>
      </c>
      <c r="AM1943" t="s">
        <v>2419</v>
      </c>
      <c r="AN1943" t="s">
        <v>6</v>
      </c>
      <c r="AO1943" s="57">
        <v>46091.392974537041</v>
      </c>
      <c r="AP1943" s="57">
        <v>46299.333333333336</v>
      </c>
      <c r="AR1943" t="s">
        <v>218</v>
      </c>
      <c r="AS1943" t="s">
        <v>571</v>
      </c>
      <c r="AT1943" t="s">
        <v>230</v>
      </c>
      <c r="AU1943">
        <v>20261007</v>
      </c>
      <c r="AV1943" t="s">
        <v>221</v>
      </c>
      <c r="AW1943" t="s">
        <v>559</v>
      </c>
      <c r="AX1943" t="s">
        <v>222</v>
      </c>
      <c r="BA1943" s="57">
        <v>46299.333333333336</v>
      </c>
      <c r="BB1943" t="s">
        <v>2419</v>
      </c>
      <c r="BC1943">
        <v>2026</v>
      </c>
      <c r="BD1943">
        <v>10</v>
      </c>
      <c r="BE1943">
        <v>7</v>
      </c>
      <c r="BF1943" s="6">
        <f t="shared" si="90"/>
        <v>46302</v>
      </c>
      <c r="BG1943">
        <f t="shared" si="91"/>
        <v>2.6666666666642413</v>
      </c>
      <c r="BH1943" t="str">
        <f t="shared" si="92"/>
        <v>NOT COMPLY</v>
      </c>
      <c r="BI1943" t="str">
        <f>VLOOKUP(H1943,Sheet2!$A$1:$B$270,2,FALSE)</f>
        <v>LABOAN BAJO</v>
      </c>
    </row>
    <row r="1944" spans="1:61">
      <c r="A1944">
        <v>1943</v>
      </c>
      <c r="B1944">
        <v>1002630893</v>
      </c>
      <c r="C1944">
        <v>3</v>
      </c>
      <c r="D1944" t="s">
        <v>45</v>
      </c>
      <c r="E1944">
        <v>5</v>
      </c>
      <c r="F1944" t="s">
        <v>113</v>
      </c>
      <c r="G1944" t="s">
        <v>114</v>
      </c>
      <c r="H1944" t="s">
        <v>387</v>
      </c>
      <c r="I1944" t="s">
        <v>212</v>
      </c>
      <c r="J1944" t="s">
        <v>213</v>
      </c>
      <c r="K1944" t="s">
        <v>149</v>
      </c>
      <c r="L1944" t="s">
        <v>214</v>
      </c>
      <c r="M1944" t="s">
        <v>76</v>
      </c>
      <c r="N1944" t="s">
        <v>215</v>
      </c>
      <c r="O1944" s="57">
        <v>46305.544895833336</v>
      </c>
      <c r="P1944" s="57">
        <v>46309.788877314815</v>
      </c>
      <c r="Q1944">
        <v>69407855</v>
      </c>
      <c r="S1944">
        <v>172512452836</v>
      </c>
      <c r="T1944" t="s">
        <v>5670</v>
      </c>
      <c r="U1944" t="s">
        <v>5671</v>
      </c>
      <c r="V1944" t="s">
        <v>5672</v>
      </c>
      <c r="Z1944">
        <v>119.873703382909</v>
      </c>
      <c r="AA1944">
        <v>-8.5222489219758994</v>
      </c>
      <c r="AB1944" t="s">
        <v>5673</v>
      </c>
      <c r="AC1944" t="s">
        <v>216</v>
      </c>
      <c r="AL1944" t="s">
        <v>217</v>
      </c>
      <c r="AM1944" t="s">
        <v>5107</v>
      </c>
      <c r="AN1944" t="s">
        <v>6</v>
      </c>
      <c r="AO1944" s="57">
        <v>46305.570069444446</v>
      </c>
      <c r="AP1944" s="57">
        <v>46306.458333333336</v>
      </c>
      <c r="AR1944" t="s">
        <v>218</v>
      </c>
      <c r="AS1944" t="s">
        <v>571</v>
      </c>
      <c r="AT1944" t="s">
        <v>230</v>
      </c>
      <c r="AU1944">
        <v>20261014</v>
      </c>
      <c r="AV1944" t="s">
        <v>221</v>
      </c>
      <c r="AW1944" t="s">
        <v>877</v>
      </c>
      <c r="AX1944" t="s">
        <v>222</v>
      </c>
      <c r="BA1944" s="57">
        <v>46306.458333333336</v>
      </c>
      <c r="BB1944" t="s">
        <v>5107</v>
      </c>
      <c r="BC1944">
        <v>2026</v>
      </c>
      <c r="BD1944">
        <v>10</v>
      </c>
      <c r="BE1944">
        <v>14</v>
      </c>
      <c r="BF1944" s="6">
        <f t="shared" si="90"/>
        <v>46309</v>
      </c>
      <c r="BG1944">
        <f t="shared" si="91"/>
        <v>2.5416666666642413</v>
      </c>
      <c r="BH1944" t="str">
        <f t="shared" si="92"/>
        <v>NOT COMPLY</v>
      </c>
      <c r="BI1944" t="str">
        <f>VLOOKUP(H1944,Sheet2!$A$1:$B$270,2,FALSE)</f>
        <v>LABOAN BAJO</v>
      </c>
    </row>
    <row r="1945" spans="1:61">
      <c r="A1945">
        <v>1944</v>
      </c>
      <c r="B1945">
        <v>1002641846</v>
      </c>
      <c r="C1945">
        <v>3</v>
      </c>
      <c r="D1945" t="s">
        <v>45</v>
      </c>
      <c r="E1945">
        <v>5</v>
      </c>
      <c r="F1945" t="s">
        <v>113</v>
      </c>
      <c r="G1945" t="s">
        <v>114</v>
      </c>
      <c r="H1945" t="s">
        <v>387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46313.489351851851</v>
      </c>
      <c r="P1945" s="57">
        <v>46315.596307870372</v>
      </c>
      <c r="Q1945">
        <v>69412323</v>
      </c>
      <c r="S1945">
        <v>172512452886</v>
      </c>
      <c r="T1945" t="s">
        <v>9329</v>
      </c>
      <c r="U1945" t="s">
        <v>9330</v>
      </c>
      <c r="V1945" t="s">
        <v>9331</v>
      </c>
      <c r="Z1945">
        <v>119.8886275</v>
      </c>
      <c r="AA1945">
        <v>-8.5370916000000001</v>
      </c>
      <c r="AB1945" t="s">
        <v>9332</v>
      </c>
      <c r="AC1945" t="s">
        <v>235</v>
      </c>
      <c r="AL1945" t="s">
        <v>217</v>
      </c>
      <c r="AM1945" t="s">
        <v>8105</v>
      </c>
      <c r="AN1945" t="s">
        <v>6</v>
      </c>
      <c r="AO1945" t="s">
        <v>9333</v>
      </c>
      <c r="AP1945" s="57">
        <v>46314.333333333336</v>
      </c>
      <c r="AR1945" t="s">
        <v>218</v>
      </c>
      <c r="AS1945" t="s">
        <v>571</v>
      </c>
      <c r="AT1945" t="s">
        <v>230</v>
      </c>
      <c r="AU1945">
        <v>20261020</v>
      </c>
      <c r="AV1945" t="s">
        <v>221</v>
      </c>
      <c r="AW1945" t="s">
        <v>3955</v>
      </c>
      <c r="AX1945" t="s">
        <v>222</v>
      </c>
      <c r="BA1945" s="57">
        <v>46314.333333333336</v>
      </c>
      <c r="BB1945" t="s">
        <v>8105</v>
      </c>
      <c r="BC1945">
        <v>2026</v>
      </c>
      <c r="BD1945">
        <v>10</v>
      </c>
      <c r="BE1945">
        <v>20</v>
      </c>
      <c r="BF1945" s="6">
        <f t="shared" si="90"/>
        <v>46315</v>
      </c>
      <c r="BG1945">
        <f t="shared" si="91"/>
        <v>0.66666666666424135</v>
      </c>
      <c r="BH1945" t="str">
        <f t="shared" si="92"/>
        <v>COMPLY</v>
      </c>
      <c r="BI1945" t="str">
        <f>VLOOKUP(H1945,Sheet2!$A$1:$B$270,2,FALSE)</f>
        <v>LABOAN BAJO</v>
      </c>
    </row>
    <row r="1946" spans="1:61">
      <c r="A1946">
        <v>1945</v>
      </c>
      <c r="B1946">
        <v>1002625314</v>
      </c>
      <c r="C1946">
        <v>3</v>
      </c>
      <c r="D1946" t="s">
        <v>45</v>
      </c>
      <c r="E1946">
        <v>5</v>
      </c>
      <c r="F1946" t="s">
        <v>113</v>
      </c>
      <c r="G1946" t="s">
        <v>114</v>
      </c>
      <c r="H1946" t="s">
        <v>357</v>
      </c>
      <c r="I1946" t="s">
        <v>212</v>
      </c>
      <c r="J1946" t="s">
        <v>213</v>
      </c>
      <c r="K1946" t="s">
        <v>149</v>
      </c>
      <c r="L1946" t="s">
        <v>214</v>
      </c>
      <c r="M1946" t="s">
        <v>542</v>
      </c>
      <c r="N1946" t="s">
        <v>215</v>
      </c>
      <c r="O1946" s="57">
        <v>46302.361481481479</v>
      </c>
      <c r="P1946" s="57">
        <v>46302.361481481479</v>
      </c>
      <c r="Q1946">
        <v>69397958</v>
      </c>
      <c r="T1946" t="s">
        <v>4334</v>
      </c>
      <c r="V1946" t="s">
        <v>4335</v>
      </c>
      <c r="Z1946">
        <v>120.6082</v>
      </c>
      <c r="AA1946">
        <v>-8.8148400000000002</v>
      </c>
      <c r="AB1946" t="s">
        <v>4336</v>
      </c>
      <c r="AC1946" t="s">
        <v>235</v>
      </c>
      <c r="AL1946" t="s">
        <v>217</v>
      </c>
      <c r="AM1946" t="s">
        <v>4337</v>
      </c>
      <c r="AN1946" t="s">
        <v>6</v>
      </c>
      <c r="AO1946" s="57">
        <v>46213.392731481479</v>
      </c>
      <c r="AP1946" s="57">
        <v>46290</v>
      </c>
      <c r="AR1946" t="s">
        <v>543</v>
      </c>
      <c r="AS1946" t="s">
        <v>219</v>
      </c>
      <c r="AT1946" t="s">
        <v>230</v>
      </c>
      <c r="AV1946" t="s">
        <v>4338</v>
      </c>
      <c r="AW1946" t="s">
        <v>879</v>
      </c>
      <c r="AX1946" t="s">
        <v>222</v>
      </c>
      <c r="BA1946" s="57">
        <v>46290.625</v>
      </c>
      <c r="BB1946" t="s">
        <v>4337</v>
      </c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str">
        <f>VLOOKUP(H1946,Sheet2!$A$1:$B$270,2,FALSE)</f>
        <v>LABOAN BAJO</v>
      </c>
    </row>
    <row r="1947" spans="1:61">
      <c r="A1947">
        <v>1946</v>
      </c>
      <c r="B1947">
        <v>1002625322</v>
      </c>
      <c r="C1947">
        <v>3</v>
      </c>
      <c r="D1947" t="s">
        <v>45</v>
      </c>
      <c r="E1947">
        <v>5</v>
      </c>
      <c r="F1947" t="s">
        <v>113</v>
      </c>
      <c r="G1947" t="s">
        <v>114</v>
      </c>
      <c r="H1947" t="s">
        <v>357</v>
      </c>
      <c r="I1947" t="s">
        <v>212</v>
      </c>
      <c r="J1947" t="s">
        <v>213</v>
      </c>
      <c r="K1947" t="s">
        <v>149</v>
      </c>
      <c r="L1947" t="s">
        <v>214</v>
      </c>
      <c r="M1947" t="s">
        <v>542</v>
      </c>
      <c r="N1947" t="s">
        <v>215</v>
      </c>
      <c r="O1947" s="57">
        <v>46302.363159722219</v>
      </c>
      <c r="P1947" s="57">
        <v>46302.363171296296</v>
      </c>
      <c r="Q1947">
        <v>69398260</v>
      </c>
      <c r="T1947" t="s">
        <v>4339</v>
      </c>
      <c r="V1947" t="s">
        <v>4340</v>
      </c>
      <c r="Z1947">
        <v>120.6082</v>
      </c>
      <c r="AA1947">
        <v>-8.8148400000000002</v>
      </c>
      <c r="AB1947" t="s">
        <v>4341</v>
      </c>
      <c r="AC1947" t="s">
        <v>235</v>
      </c>
      <c r="AL1947" t="s">
        <v>217</v>
      </c>
      <c r="AM1947" t="s">
        <v>4342</v>
      </c>
      <c r="AN1947" t="s">
        <v>6</v>
      </c>
      <c r="AO1947" s="57">
        <v>46213.392731481479</v>
      </c>
      <c r="AP1947" s="57">
        <v>46291</v>
      </c>
      <c r="AR1947" t="s">
        <v>543</v>
      </c>
      <c r="AS1947" t="s">
        <v>219</v>
      </c>
      <c r="AT1947" t="s">
        <v>230</v>
      </c>
      <c r="AV1947" t="s">
        <v>4343</v>
      </c>
      <c r="AW1947" t="s">
        <v>879</v>
      </c>
      <c r="AX1947" t="s">
        <v>222</v>
      </c>
      <c r="BA1947" s="57">
        <v>46291.333333333336</v>
      </c>
      <c r="BB1947" t="s">
        <v>4342</v>
      </c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str">
        <f>VLOOKUP(H1947,Sheet2!$A$1:$B$270,2,FALSE)</f>
        <v>LABOAN BAJO</v>
      </c>
    </row>
    <row r="1948" spans="1:61">
      <c r="A1948">
        <v>1947</v>
      </c>
      <c r="B1948">
        <v>1002617761</v>
      </c>
      <c r="C1948">
        <v>3</v>
      </c>
      <c r="D1948" t="s">
        <v>45</v>
      </c>
      <c r="E1948">
        <v>5</v>
      </c>
      <c r="F1948" t="s">
        <v>113</v>
      </c>
      <c r="G1948" t="s">
        <v>114</v>
      </c>
      <c r="H1948" t="s">
        <v>357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46296.532442129632</v>
      </c>
      <c r="P1948" s="57">
        <v>46298.387129629627</v>
      </c>
      <c r="Q1948">
        <v>69402304</v>
      </c>
      <c r="S1948">
        <v>172514217309</v>
      </c>
      <c r="T1948" t="s">
        <v>1371</v>
      </c>
      <c r="U1948" t="s">
        <v>1372</v>
      </c>
      <c r="V1948" t="s">
        <v>1373</v>
      </c>
      <c r="Z1948">
        <v>120.474511633902</v>
      </c>
      <c r="AA1948">
        <v>-8.6045969281323096</v>
      </c>
      <c r="AB1948" t="s">
        <v>1374</v>
      </c>
      <c r="AC1948" t="s">
        <v>235</v>
      </c>
      <c r="AL1948" t="s">
        <v>217</v>
      </c>
      <c r="AM1948" t="s">
        <v>1375</v>
      </c>
      <c r="AN1948" t="s">
        <v>6</v>
      </c>
      <c r="AO1948" s="57">
        <v>46032.559305555558</v>
      </c>
      <c r="AP1948" s="57">
        <v>46297.458333333336</v>
      </c>
      <c r="AR1948" t="s">
        <v>218</v>
      </c>
      <c r="AS1948" t="s">
        <v>219</v>
      </c>
      <c r="AT1948" t="s">
        <v>230</v>
      </c>
      <c r="AU1948">
        <v>20261003</v>
      </c>
      <c r="AV1948" t="s">
        <v>221</v>
      </c>
      <c r="AW1948" t="s">
        <v>877</v>
      </c>
      <c r="AX1948" t="s">
        <v>222</v>
      </c>
      <c r="BA1948" s="57">
        <v>46297.458333333336</v>
      </c>
      <c r="BB1948" t="s">
        <v>1375</v>
      </c>
      <c r="BC1948">
        <v>2026</v>
      </c>
      <c r="BD1948">
        <v>10</v>
      </c>
      <c r="BE1948">
        <v>3</v>
      </c>
      <c r="BF1948" s="6">
        <f t="shared" si="90"/>
        <v>46298</v>
      </c>
      <c r="BG1948">
        <f t="shared" si="91"/>
        <v>0.54166666666424135</v>
      </c>
      <c r="BH1948" t="str">
        <f t="shared" si="92"/>
        <v>COMPLY</v>
      </c>
      <c r="BI1948" t="str">
        <f>VLOOKUP(H1948,Sheet2!$A$1:$B$270,2,FALSE)</f>
        <v>LABOAN BAJO</v>
      </c>
    </row>
    <row r="1949" spans="1:61">
      <c r="A1949">
        <v>1948</v>
      </c>
      <c r="B1949">
        <v>1002621180</v>
      </c>
      <c r="C1949">
        <v>3</v>
      </c>
      <c r="D1949" t="s">
        <v>45</v>
      </c>
      <c r="E1949">
        <v>5</v>
      </c>
      <c r="F1949" t="s">
        <v>113</v>
      </c>
      <c r="G1949" t="s">
        <v>114</v>
      </c>
      <c r="H1949" t="s">
        <v>357</v>
      </c>
      <c r="I1949" t="s">
        <v>212</v>
      </c>
      <c r="J1949" t="s">
        <v>213</v>
      </c>
      <c r="K1949" t="s">
        <v>149</v>
      </c>
      <c r="L1949" t="s">
        <v>214</v>
      </c>
      <c r="M1949" t="s">
        <v>76</v>
      </c>
      <c r="N1949" t="s">
        <v>215</v>
      </c>
      <c r="O1949" s="57">
        <v>46298.753240740742</v>
      </c>
      <c r="P1949" s="57">
        <v>46301.342974537038</v>
      </c>
      <c r="Q1949">
        <v>69403767</v>
      </c>
      <c r="S1949">
        <v>172514217335</v>
      </c>
      <c r="T1949" t="s">
        <v>2420</v>
      </c>
      <c r="U1949" t="s">
        <v>2421</v>
      </c>
      <c r="V1949" t="s">
        <v>2422</v>
      </c>
      <c r="Z1949">
        <v>120.466906164337</v>
      </c>
      <c r="AA1949">
        <v>-8.5952350993956106</v>
      </c>
      <c r="AB1949" t="s">
        <v>2423</v>
      </c>
      <c r="AC1949" t="s">
        <v>235</v>
      </c>
      <c r="AL1949" t="s">
        <v>217</v>
      </c>
      <c r="AM1949" t="s">
        <v>2424</v>
      </c>
      <c r="AN1949" t="s">
        <v>6</v>
      </c>
      <c r="AO1949" s="57">
        <v>46091.757280092592</v>
      </c>
      <c r="AP1949" s="57">
        <v>46300.333333333336</v>
      </c>
      <c r="AR1949" t="s">
        <v>218</v>
      </c>
      <c r="AS1949" t="s">
        <v>219</v>
      </c>
      <c r="AT1949" t="s">
        <v>230</v>
      </c>
      <c r="AU1949">
        <v>20261006</v>
      </c>
      <c r="AV1949" t="s">
        <v>221</v>
      </c>
      <c r="AW1949" t="s">
        <v>880</v>
      </c>
      <c r="AX1949" t="s">
        <v>222</v>
      </c>
      <c r="BA1949" s="57">
        <v>46300.333333333336</v>
      </c>
      <c r="BB1949" t="s">
        <v>2424</v>
      </c>
      <c r="BC1949">
        <v>2026</v>
      </c>
      <c r="BD1949">
        <v>10</v>
      </c>
      <c r="BE1949">
        <v>6</v>
      </c>
      <c r="BF1949" s="6">
        <f t="shared" si="90"/>
        <v>46301</v>
      </c>
      <c r="BG1949">
        <f t="shared" si="91"/>
        <v>0.66666666666424135</v>
      </c>
      <c r="BH1949" t="str">
        <f t="shared" si="92"/>
        <v>COMPLY</v>
      </c>
      <c r="BI1949" t="str">
        <f>VLOOKUP(H1949,Sheet2!$A$1:$B$270,2,FALSE)</f>
        <v>LABOAN BAJO</v>
      </c>
    </row>
    <row r="1950" spans="1:61">
      <c r="A1950">
        <v>1949</v>
      </c>
      <c r="B1950">
        <v>1002632360</v>
      </c>
      <c r="C1950">
        <v>3</v>
      </c>
      <c r="D1950" t="s">
        <v>45</v>
      </c>
      <c r="E1950">
        <v>5</v>
      </c>
      <c r="F1950" t="s">
        <v>113</v>
      </c>
      <c r="G1950" t="s">
        <v>114</v>
      </c>
      <c r="H1950" t="s">
        <v>357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46307.435115740744</v>
      </c>
      <c r="P1950" s="57">
        <v>46308.753680555557</v>
      </c>
      <c r="Q1950">
        <v>69408443</v>
      </c>
      <c r="S1950">
        <v>172514217424</v>
      </c>
      <c r="T1950" t="s">
        <v>6544</v>
      </c>
      <c r="U1950" t="s">
        <v>6545</v>
      </c>
      <c r="V1950" t="s">
        <v>6546</v>
      </c>
      <c r="Z1950">
        <v>120.4668173</v>
      </c>
      <c r="AA1950">
        <v>-8.6042979000000006</v>
      </c>
      <c r="AB1950" t="s">
        <v>6547</v>
      </c>
      <c r="AC1950" t="s">
        <v>235</v>
      </c>
      <c r="AL1950" t="s">
        <v>217</v>
      </c>
      <c r="AM1950" t="s">
        <v>6548</v>
      </c>
      <c r="AN1950" t="s">
        <v>6</v>
      </c>
      <c r="AO1950" s="57">
        <v>46366.455150462964</v>
      </c>
      <c r="AP1950" s="57">
        <v>46308.333333333336</v>
      </c>
      <c r="AR1950" t="s">
        <v>218</v>
      </c>
      <c r="AS1950" t="s">
        <v>219</v>
      </c>
      <c r="AT1950" t="s">
        <v>230</v>
      </c>
      <c r="AU1950">
        <v>20261013</v>
      </c>
      <c r="AV1950" t="s">
        <v>221</v>
      </c>
      <c r="AW1950" t="s">
        <v>2231</v>
      </c>
      <c r="AX1950" t="s">
        <v>222</v>
      </c>
      <c r="BA1950" s="57">
        <v>46308.333333333336</v>
      </c>
      <c r="BB1950" t="s">
        <v>6548</v>
      </c>
      <c r="BC1950">
        <v>2026</v>
      </c>
      <c r="BD1950">
        <v>10</v>
      </c>
      <c r="BE1950">
        <v>13</v>
      </c>
      <c r="BF1950" s="6">
        <f t="shared" si="90"/>
        <v>46308</v>
      </c>
      <c r="BG1950">
        <f t="shared" si="91"/>
        <v>-0.33333333333575865</v>
      </c>
      <c r="BH1950" t="str">
        <f t="shared" si="92"/>
        <v>COMPLY</v>
      </c>
      <c r="BI1950" t="str">
        <f>VLOOKUP(H1950,Sheet2!$A$1:$B$270,2,FALSE)</f>
        <v>LABOAN BAJO</v>
      </c>
    </row>
    <row r="1951" spans="1:61">
      <c r="A1951">
        <v>1950</v>
      </c>
      <c r="B1951">
        <v>1002632132</v>
      </c>
      <c r="C1951">
        <v>3</v>
      </c>
      <c r="D1951" t="s">
        <v>45</v>
      </c>
      <c r="E1951">
        <v>5</v>
      </c>
      <c r="F1951" t="s">
        <v>113</v>
      </c>
      <c r="G1951" t="s">
        <v>114</v>
      </c>
      <c r="H1951" t="s">
        <v>357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46307.395601851851</v>
      </c>
      <c r="P1951" s="57">
        <v>46308.650451388887</v>
      </c>
      <c r="Q1951">
        <v>69408381</v>
      </c>
      <c r="S1951">
        <v>172514217398</v>
      </c>
      <c r="T1951" t="s">
        <v>6549</v>
      </c>
      <c r="U1951" t="s">
        <v>6550</v>
      </c>
      <c r="V1951" t="s">
        <v>6551</v>
      </c>
      <c r="Z1951">
        <v>120.46824293013201</v>
      </c>
      <c r="AA1951">
        <v>-8.6171834588894907</v>
      </c>
      <c r="AB1951" t="s">
        <v>6552</v>
      </c>
      <c r="AC1951" t="s">
        <v>235</v>
      </c>
      <c r="AL1951" t="s">
        <v>217</v>
      </c>
      <c r="AM1951" t="s">
        <v>6553</v>
      </c>
      <c r="AN1951" t="s">
        <v>6</v>
      </c>
      <c r="AO1951" s="57">
        <v>46366.403032407405</v>
      </c>
      <c r="AP1951" s="57">
        <v>46310.333333333336</v>
      </c>
      <c r="AR1951" t="s">
        <v>218</v>
      </c>
      <c r="AS1951" t="s">
        <v>219</v>
      </c>
      <c r="AT1951" t="s">
        <v>230</v>
      </c>
      <c r="AU1951">
        <v>20261013</v>
      </c>
      <c r="AV1951" t="s">
        <v>221</v>
      </c>
      <c r="AW1951" t="s">
        <v>886</v>
      </c>
      <c r="AX1951" t="s">
        <v>222</v>
      </c>
      <c r="BA1951" s="57">
        <v>46310.333333333336</v>
      </c>
      <c r="BB1951" t="s">
        <v>6553</v>
      </c>
      <c r="BC1951">
        <v>2026</v>
      </c>
      <c r="BD1951">
        <v>10</v>
      </c>
      <c r="BE1951">
        <v>13</v>
      </c>
      <c r="BF1951" s="6">
        <f t="shared" si="90"/>
        <v>46308</v>
      </c>
      <c r="BG1951">
        <f t="shared" si="91"/>
        <v>-2.3333333333357587</v>
      </c>
      <c r="BH1951" t="str">
        <f t="shared" si="92"/>
        <v>COMPLY</v>
      </c>
      <c r="BI1951" t="str">
        <f>VLOOKUP(H1951,Sheet2!$A$1:$B$270,2,FALSE)</f>
        <v>LABOAN BAJO</v>
      </c>
    </row>
    <row r="1952" spans="1:61">
      <c r="A1952">
        <v>1951</v>
      </c>
      <c r="B1952">
        <v>1002636408</v>
      </c>
      <c r="C1952">
        <v>3</v>
      </c>
      <c r="D1952" t="s">
        <v>45</v>
      </c>
      <c r="E1952">
        <v>5</v>
      </c>
      <c r="F1952" t="s">
        <v>113</v>
      </c>
      <c r="G1952" t="s">
        <v>114</v>
      </c>
      <c r="H1952" t="s">
        <v>357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46309.451157407406</v>
      </c>
      <c r="P1952" s="57">
        <v>46315.592442129629</v>
      </c>
      <c r="Q1952">
        <v>69409964</v>
      </c>
      <c r="S1952">
        <v>172514217458</v>
      </c>
      <c r="T1952" t="s">
        <v>7357</v>
      </c>
      <c r="U1952" t="s">
        <v>7358</v>
      </c>
      <c r="V1952" t="s">
        <v>7359</v>
      </c>
      <c r="Z1952">
        <v>120.4546897</v>
      </c>
      <c r="AA1952">
        <v>-8.6117986000000002</v>
      </c>
      <c r="AB1952" t="s">
        <v>7360</v>
      </c>
      <c r="AC1952" t="s">
        <v>235</v>
      </c>
      <c r="AL1952" t="s">
        <v>217</v>
      </c>
      <c r="AM1952" t="s">
        <v>7361</v>
      </c>
      <c r="AN1952" t="s">
        <v>6</v>
      </c>
      <c r="AO1952" t="s">
        <v>7340</v>
      </c>
      <c r="AP1952" s="57">
        <v>46310.333333333336</v>
      </c>
      <c r="AR1952" t="s">
        <v>218</v>
      </c>
      <c r="AS1952" t="s">
        <v>219</v>
      </c>
      <c r="AT1952" t="s">
        <v>230</v>
      </c>
      <c r="AU1952">
        <v>20261020</v>
      </c>
      <c r="AV1952" t="s">
        <v>221</v>
      </c>
      <c r="AW1952" t="s">
        <v>886</v>
      </c>
      <c r="AX1952" t="s">
        <v>222</v>
      </c>
      <c r="BA1952" s="57">
        <v>46310.333333333336</v>
      </c>
      <c r="BB1952" t="s">
        <v>7361</v>
      </c>
      <c r="BC1952">
        <v>2026</v>
      </c>
      <c r="BD1952">
        <v>10</v>
      </c>
      <c r="BE1952">
        <v>20</v>
      </c>
      <c r="BF1952" s="6">
        <f t="shared" si="90"/>
        <v>46315</v>
      </c>
      <c r="BG1952">
        <f t="shared" si="91"/>
        <v>4.6666666666642413</v>
      </c>
      <c r="BH1952" t="str">
        <f t="shared" si="92"/>
        <v>NOT COMPLY</v>
      </c>
      <c r="BI1952" t="str">
        <f>VLOOKUP(H1952,Sheet2!$A$1:$B$270,2,FALSE)</f>
        <v>LABOAN BAJO</v>
      </c>
    </row>
    <row r="1953" spans="1:61">
      <c r="A1953">
        <v>1952</v>
      </c>
      <c r="B1953">
        <v>1002639936</v>
      </c>
      <c r="C1953">
        <v>3</v>
      </c>
      <c r="D1953" t="s">
        <v>45</v>
      </c>
      <c r="E1953">
        <v>5</v>
      </c>
      <c r="F1953" t="s">
        <v>113</v>
      </c>
      <c r="G1953" t="s">
        <v>114</v>
      </c>
      <c r="H1953" t="s">
        <v>357</v>
      </c>
      <c r="I1953" t="s">
        <v>212</v>
      </c>
      <c r="J1953" t="s">
        <v>213</v>
      </c>
      <c r="K1953" t="s">
        <v>149</v>
      </c>
      <c r="L1953" t="s">
        <v>214</v>
      </c>
      <c r="M1953" t="s">
        <v>76</v>
      </c>
      <c r="N1953" t="s">
        <v>215</v>
      </c>
      <c r="O1953" s="57">
        <v>46311.47824074074</v>
      </c>
      <c r="P1953" s="57">
        <v>46314.542719907404</v>
      </c>
      <c r="Q1953">
        <v>69411385</v>
      </c>
      <c r="S1953">
        <v>172514217164</v>
      </c>
      <c r="T1953" t="s">
        <v>9334</v>
      </c>
      <c r="U1953" t="s">
        <v>9335</v>
      </c>
      <c r="V1953" t="s">
        <v>9336</v>
      </c>
      <c r="Z1953">
        <v>120.46342249999999</v>
      </c>
      <c r="AA1953">
        <v>-8.6161425000000005</v>
      </c>
      <c r="AB1953" t="s">
        <v>9337</v>
      </c>
      <c r="AC1953" t="s">
        <v>235</v>
      </c>
      <c r="AL1953" t="s">
        <v>217</v>
      </c>
      <c r="AM1953" t="s">
        <v>9338</v>
      </c>
      <c r="AN1953" t="s">
        <v>6</v>
      </c>
      <c r="AO1953" t="s">
        <v>8095</v>
      </c>
      <c r="AP1953" s="57">
        <v>46313.333333333336</v>
      </c>
      <c r="AR1953" t="s">
        <v>218</v>
      </c>
      <c r="AS1953" t="s">
        <v>219</v>
      </c>
      <c r="AT1953" t="s">
        <v>2363</v>
      </c>
      <c r="AU1953">
        <v>20261019</v>
      </c>
      <c r="AV1953" t="s">
        <v>221</v>
      </c>
      <c r="AW1953" t="s">
        <v>9339</v>
      </c>
      <c r="AX1953" t="s">
        <v>222</v>
      </c>
      <c r="BA1953" s="57">
        <v>46313.333333333336</v>
      </c>
      <c r="BB1953" t="s">
        <v>9338</v>
      </c>
      <c r="BC1953">
        <v>2026</v>
      </c>
      <c r="BD1953">
        <v>10</v>
      </c>
      <c r="BE1953">
        <v>19</v>
      </c>
      <c r="BF1953" s="6">
        <f t="shared" si="90"/>
        <v>46314</v>
      </c>
      <c r="BG1953">
        <f t="shared" si="91"/>
        <v>0.66666666666424135</v>
      </c>
      <c r="BH1953" t="str">
        <f t="shared" si="92"/>
        <v>COMPLY</v>
      </c>
      <c r="BI1953" t="str">
        <f>VLOOKUP(H1953,Sheet2!$A$1:$B$270,2,FALSE)</f>
        <v>LABOAN BAJO</v>
      </c>
    </row>
    <row r="1954" spans="1:61">
      <c r="A1954">
        <v>1953</v>
      </c>
      <c r="B1954">
        <v>1002639946</v>
      </c>
      <c r="C1954">
        <v>3</v>
      </c>
      <c r="D1954" t="s">
        <v>45</v>
      </c>
      <c r="E1954">
        <v>5</v>
      </c>
      <c r="F1954" t="s">
        <v>113</v>
      </c>
      <c r="G1954" t="s">
        <v>114</v>
      </c>
      <c r="H1954" t="s">
        <v>357</v>
      </c>
      <c r="I1954" t="s">
        <v>212</v>
      </c>
      <c r="J1954" t="s">
        <v>213</v>
      </c>
      <c r="K1954" t="s">
        <v>149</v>
      </c>
      <c r="L1954" t="s">
        <v>214</v>
      </c>
      <c r="M1954" t="s">
        <v>76</v>
      </c>
      <c r="N1954" t="s">
        <v>215</v>
      </c>
      <c r="O1954" s="57">
        <v>46311.48097222222</v>
      </c>
      <c r="P1954" s="57">
        <v>46315.858055555553</v>
      </c>
      <c r="Q1954">
        <v>69411388</v>
      </c>
      <c r="S1954">
        <v>172514216872</v>
      </c>
      <c r="T1954" t="s">
        <v>9340</v>
      </c>
      <c r="U1954" t="s">
        <v>9341</v>
      </c>
      <c r="V1954" t="s">
        <v>9342</v>
      </c>
      <c r="Z1954">
        <v>120.441360474446</v>
      </c>
      <c r="AA1954">
        <v>-8.5906977156564395</v>
      </c>
      <c r="AB1954" t="s">
        <v>9343</v>
      </c>
      <c r="AC1954" t="s">
        <v>235</v>
      </c>
      <c r="AL1954" t="s">
        <v>217</v>
      </c>
      <c r="AM1954" t="s">
        <v>9344</v>
      </c>
      <c r="AN1954" t="s">
        <v>6</v>
      </c>
      <c r="AO1954" t="s">
        <v>8095</v>
      </c>
      <c r="AP1954" s="57">
        <v>46313.333333333336</v>
      </c>
      <c r="AR1954" t="s">
        <v>218</v>
      </c>
      <c r="AS1954" t="s">
        <v>219</v>
      </c>
      <c r="AT1954" t="s">
        <v>230</v>
      </c>
      <c r="AU1954">
        <v>20261020</v>
      </c>
      <c r="AV1954" t="s">
        <v>221</v>
      </c>
      <c r="AW1954" t="s">
        <v>883</v>
      </c>
      <c r="AX1954" t="s">
        <v>222</v>
      </c>
      <c r="BA1954" s="57">
        <v>46313.333333333336</v>
      </c>
      <c r="BB1954" t="s">
        <v>9344</v>
      </c>
      <c r="BC1954">
        <v>2026</v>
      </c>
      <c r="BD1954">
        <v>10</v>
      </c>
      <c r="BE1954">
        <v>20</v>
      </c>
      <c r="BF1954" s="6">
        <f t="shared" si="90"/>
        <v>46315</v>
      </c>
      <c r="BG1954">
        <f t="shared" si="91"/>
        <v>1.6666666666642413</v>
      </c>
      <c r="BH1954" t="str">
        <f t="shared" si="92"/>
        <v>NOT COMPLY</v>
      </c>
      <c r="BI1954" t="str">
        <f>VLOOKUP(H1954,Sheet2!$A$1:$B$270,2,FALSE)</f>
        <v>LABOAN BAJO</v>
      </c>
    </row>
    <row r="1955" spans="1:61">
      <c r="A1955">
        <v>1954</v>
      </c>
      <c r="B1955">
        <v>1002642642</v>
      </c>
      <c r="C1955">
        <v>3</v>
      </c>
      <c r="D1955" t="s">
        <v>45</v>
      </c>
      <c r="E1955">
        <v>5</v>
      </c>
      <c r="F1955" t="s">
        <v>113</v>
      </c>
      <c r="G1955" t="s">
        <v>114</v>
      </c>
      <c r="H1955" t="s">
        <v>357</v>
      </c>
      <c r="I1955" t="s">
        <v>212</v>
      </c>
      <c r="J1955" t="s">
        <v>213</v>
      </c>
      <c r="K1955" t="s">
        <v>149</v>
      </c>
      <c r="L1955" t="s">
        <v>214</v>
      </c>
      <c r="M1955" t="s">
        <v>76</v>
      </c>
      <c r="N1955" t="s">
        <v>215</v>
      </c>
      <c r="O1955" s="57">
        <v>46314.438657407409</v>
      </c>
      <c r="P1955" s="57">
        <v>46316.452349537038</v>
      </c>
      <c r="Q1955">
        <v>69412692</v>
      </c>
      <c r="S1955">
        <v>172514218006</v>
      </c>
      <c r="T1955" t="s">
        <v>10038</v>
      </c>
      <c r="U1955" t="s">
        <v>10039</v>
      </c>
      <c r="V1955" t="s">
        <v>10040</v>
      </c>
      <c r="Z1955">
        <v>120.45850848141001</v>
      </c>
      <c r="AA1955">
        <v>-8.6126983557962102</v>
      </c>
      <c r="AB1955" t="s">
        <v>10041</v>
      </c>
      <c r="AC1955" t="s">
        <v>235</v>
      </c>
      <c r="AL1955" t="s">
        <v>217</v>
      </c>
      <c r="AM1955" t="s">
        <v>10042</v>
      </c>
      <c r="AN1955" t="s">
        <v>6</v>
      </c>
      <c r="AO1955" t="s">
        <v>9411</v>
      </c>
      <c r="AP1955" s="57">
        <v>46315.333333333336</v>
      </c>
      <c r="AR1955" t="s">
        <v>218</v>
      </c>
      <c r="AS1955" t="s">
        <v>219</v>
      </c>
      <c r="AT1955" t="s">
        <v>230</v>
      </c>
      <c r="AU1955">
        <v>20261021</v>
      </c>
      <c r="AV1955" t="s">
        <v>221</v>
      </c>
      <c r="AW1955" t="s">
        <v>880</v>
      </c>
      <c r="AX1955" t="s">
        <v>222</v>
      </c>
      <c r="BA1955" s="57">
        <v>46315.333333333336</v>
      </c>
      <c r="BB1955" t="s">
        <v>10042</v>
      </c>
      <c r="BC1955">
        <v>2026</v>
      </c>
      <c r="BD1955">
        <v>10</v>
      </c>
      <c r="BE1955">
        <v>21</v>
      </c>
      <c r="BF1955" s="6">
        <f t="shared" si="90"/>
        <v>46316</v>
      </c>
      <c r="BG1955">
        <f t="shared" si="91"/>
        <v>0.66666666666424135</v>
      </c>
      <c r="BH1955" t="str">
        <f t="shared" si="92"/>
        <v>COMPLY</v>
      </c>
      <c r="BI1955" t="str">
        <f>VLOOKUP(H1955,Sheet2!$A$1:$B$270,2,FALSE)</f>
        <v>LABOAN BAJO</v>
      </c>
    </row>
    <row r="1956" spans="1:61">
      <c r="A1956">
        <v>1955</v>
      </c>
      <c r="B1956">
        <v>1002644736</v>
      </c>
      <c r="C1956">
        <v>3</v>
      </c>
      <c r="D1956" t="s">
        <v>45</v>
      </c>
      <c r="E1956">
        <v>5</v>
      </c>
      <c r="F1956" t="s">
        <v>113</v>
      </c>
      <c r="G1956" t="s">
        <v>114</v>
      </c>
      <c r="H1956" t="s">
        <v>357</v>
      </c>
      <c r="I1956" t="s">
        <v>212</v>
      </c>
      <c r="J1956" t="s">
        <v>213</v>
      </c>
      <c r="K1956" t="s">
        <v>149</v>
      </c>
      <c r="L1956" t="s">
        <v>214</v>
      </c>
      <c r="M1956" t="s">
        <v>255</v>
      </c>
      <c r="N1956" t="s">
        <v>215</v>
      </c>
      <c r="O1956" s="57">
        <v>46315.400509259256</v>
      </c>
      <c r="P1956" s="57">
        <v>46316.470925925925</v>
      </c>
      <c r="Q1956">
        <v>69413480</v>
      </c>
      <c r="S1956">
        <v>172514218017</v>
      </c>
      <c r="T1956" t="s">
        <v>10707</v>
      </c>
      <c r="U1956" t="s">
        <v>10708</v>
      </c>
      <c r="V1956" t="s">
        <v>10709</v>
      </c>
      <c r="Z1956">
        <v>120.460894499321</v>
      </c>
      <c r="AA1956">
        <v>-8.6181589780722803</v>
      </c>
      <c r="AB1956" t="s">
        <v>10710</v>
      </c>
      <c r="AC1956" t="s">
        <v>235</v>
      </c>
      <c r="AL1956" t="s">
        <v>217</v>
      </c>
      <c r="AM1956" t="s">
        <v>10711</v>
      </c>
      <c r="AN1956" t="s">
        <v>6</v>
      </c>
      <c r="AO1956" t="s">
        <v>10118</v>
      </c>
      <c r="AP1956" s="57">
        <v>46316.333333333336</v>
      </c>
      <c r="AR1956" t="s">
        <v>256</v>
      </c>
      <c r="AS1956" t="s">
        <v>219</v>
      </c>
      <c r="AT1956" t="s">
        <v>230</v>
      </c>
      <c r="AV1956" t="s">
        <v>257</v>
      </c>
      <c r="AW1956" t="s">
        <v>2231</v>
      </c>
      <c r="AX1956" t="s">
        <v>222</v>
      </c>
      <c r="BA1956" s="57">
        <v>46316.333333333336</v>
      </c>
      <c r="BB1956" t="s">
        <v>10711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str">
        <f>VLOOKUP(H1956,Sheet2!$A$1:$B$270,2,FALSE)</f>
        <v>LABOAN BAJO</v>
      </c>
    </row>
    <row r="1957" spans="1:61">
      <c r="A1957">
        <v>1956</v>
      </c>
      <c r="B1957">
        <v>1002619237</v>
      </c>
      <c r="C1957">
        <v>3</v>
      </c>
      <c r="D1957" t="s">
        <v>45</v>
      </c>
      <c r="E1957">
        <v>5</v>
      </c>
      <c r="F1957" t="s">
        <v>113</v>
      </c>
      <c r="G1957" t="s">
        <v>111</v>
      </c>
      <c r="H1957" t="s">
        <v>337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46297.417824074073</v>
      </c>
      <c r="P1957" s="57">
        <v>46300.750891203701</v>
      </c>
      <c r="Q1957">
        <v>69402834</v>
      </c>
      <c r="S1957">
        <v>172511797280</v>
      </c>
      <c r="T1957" t="s">
        <v>2425</v>
      </c>
      <c r="U1957" t="s">
        <v>2426</v>
      </c>
      <c r="V1957" t="s">
        <v>2427</v>
      </c>
      <c r="Z1957">
        <v>120.9763482</v>
      </c>
      <c r="AA1957">
        <v>-8.7885245999999899</v>
      </c>
      <c r="AB1957" t="s">
        <v>2428</v>
      </c>
      <c r="AC1957" t="s">
        <v>235</v>
      </c>
      <c r="AL1957" t="s">
        <v>217</v>
      </c>
      <c r="AM1957" t="s">
        <v>2429</v>
      </c>
      <c r="AN1957" t="s">
        <v>6</v>
      </c>
      <c r="AO1957" s="57">
        <v>46063.42392361111</v>
      </c>
      <c r="AP1957" s="57">
        <v>46300.333333333336</v>
      </c>
      <c r="AR1957" t="s">
        <v>218</v>
      </c>
      <c r="AS1957" t="s">
        <v>572</v>
      </c>
      <c r="AT1957" t="s">
        <v>230</v>
      </c>
      <c r="AU1957">
        <v>20261005</v>
      </c>
      <c r="AV1957" t="s">
        <v>221</v>
      </c>
      <c r="AW1957" t="s">
        <v>876</v>
      </c>
      <c r="AX1957" t="s">
        <v>222</v>
      </c>
      <c r="BA1957" s="57">
        <v>46300.333333333336</v>
      </c>
      <c r="BB1957" t="s">
        <v>2429</v>
      </c>
      <c r="BC1957">
        <v>2026</v>
      </c>
      <c r="BD1957">
        <v>10</v>
      </c>
      <c r="BE1957">
        <v>5</v>
      </c>
      <c r="BF1957" s="6">
        <f t="shared" si="90"/>
        <v>46300</v>
      </c>
      <c r="BG1957">
        <f t="shared" si="91"/>
        <v>-0.33333333333575865</v>
      </c>
      <c r="BH1957" t="str">
        <f t="shared" si="92"/>
        <v>COMPLY</v>
      </c>
      <c r="BI1957" t="str">
        <f>VLOOKUP(H1957,Sheet2!$A$1:$B$270,2,FALSE)</f>
        <v>ENDE</v>
      </c>
    </row>
    <row r="1958" spans="1:61">
      <c r="A1958">
        <v>1957</v>
      </c>
      <c r="B1958">
        <v>1002628407</v>
      </c>
      <c r="C1958">
        <v>3</v>
      </c>
      <c r="D1958" t="s">
        <v>45</v>
      </c>
      <c r="E1958">
        <v>5</v>
      </c>
      <c r="F1958" t="s">
        <v>113</v>
      </c>
      <c r="G1958" t="s">
        <v>111</v>
      </c>
      <c r="H1958" t="s">
        <v>337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46303.701099537036</v>
      </c>
      <c r="P1958" s="57">
        <v>46310.263541666667</v>
      </c>
      <c r="Q1958">
        <v>69406778</v>
      </c>
      <c r="S1958">
        <v>172511797319</v>
      </c>
      <c r="T1958" t="s">
        <v>4798</v>
      </c>
      <c r="U1958" t="s">
        <v>4799</v>
      </c>
      <c r="V1958" t="s">
        <v>4800</v>
      </c>
      <c r="Z1958">
        <v>120.96002049744099</v>
      </c>
      <c r="AA1958">
        <v>-8.8323721773716706</v>
      </c>
      <c r="AB1958" t="s">
        <v>4801</v>
      </c>
      <c r="AC1958" t="s">
        <v>216</v>
      </c>
      <c r="AL1958" t="s">
        <v>217</v>
      </c>
      <c r="AM1958" t="s">
        <v>4802</v>
      </c>
      <c r="AN1958" t="s">
        <v>6</v>
      </c>
      <c r="AO1958" s="57">
        <v>46244.72587962963</v>
      </c>
      <c r="AP1958" s="57">
        <v>46305.333333333336</v>
      </c>
      <c r="AR1958" t="s">
        <v>218</v>
      </c>
      <c r="AS1958" t="s">
        <v>572</v>
      </c>
      <c r="AT1958" t="s">
        <v>230</v>
      </c>
      <c r="AU1958">
        <v>20261015</v>
      </c>
      <c r="AV1958" t="s">
        <v>221</v>
      </c>
      <c r="AW1958" t="s">
        <v>923</v>
      </c>
      <c r="AX1958" t="s">
        <v>222</v>
      </c>
      <c r="BA1958" s="57">
        <v>46305.333333333336</v>
      </c>
      <c r="BB1958" t="s">
        <v>4802</v>
      </c>
      <c r="BC1958">
        <v>2026</v>
      </c>
      <c r="BD1958">
        <v>10</v>
      </c>
      <c r="BE1958">
        <v>15</v>
      </c>
      <c r="BF1958" s="6">
        <f t="shared" si="90"/>
        <v>46310</v>
      </c>
      <c r="BG1958">
        <f t="shared" si="91"/>
        <v>4.6666666666642413</v>
      </c>
      <c r="BH1958" t="str">
        <f t="shared" si="92"/>
        <v>NOT COMPLY</v>
      </c>
      <c r="BI1958" t="str">
        <f>VLOOKUP(H1958,Sheet2!$A$1:$B$270,2,FALSE)</f>
        <v>ENDE</v>
      </c>
    </row>
    <row r="1959" spans="1:61">
      <c r="A1959">
        <v>1958</v>
      </c>
      <c r="B1959">
        <v>1002635047</v>
      </c>
      <c r="C1959">
        <v>3</v>
      </c>
      <c r="D1959" t="s">
        <v>45</v>
      </c>
      <c r="E1959">
        <v>5</v>
      </c>
      <c r="F1959" t="s">
        <v>113</v>
      </c>
      <c r="G1959" t="s">
        <v>111</v>
      </c>
      <c r="H1959" t="s">
        <v>337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46308.567835648151</v>
      </c>
      <c r="P1959" s="57">
        <v>46312.413194444445</v>
      </c>
      <c r="Q1959">
        <v>69409401</v>
      </c>
      <c r="S1959">
        <v>172511797336</v>
      </c>
      <c r="T1959" t="s">
        <v>6554</v>
      </c>
      <c r="U1959" t="s">
        <v>2426</v>
      </c>
      <c r="V1959" t="s">
        <v>6555</v>
      </c>
      <c r="Z1959">
        <v>120.9770572</v>
      </c>
      <c r="AA1959">
        <v>-8.7885852999999994</v>
      </c>
      <c r="AB1959" t="s">
        <v>6556</v>
      </c>
      <c r="AC1959" t="s">
        <v>235</v>
      </c>
      <c r="AL1959" t="s">
        <v>217</v>
      </c>
      <c r="AM1959" t="s">
        <v>6557</v>
      </c>
      <c r="AN1959" t="s">
        <v>6</v>
      </c>
      <c r="AO1959" t="s">
        <v>6136</v>
      </c>
      <c r="AP1959" s="57">
        <v>46309.458333333336</v>
      </c>
      <c r="AR1959" t="s">
        <v>218</v>
      </c>
      <c r="AS1959" t="s">
        <v>572</v>
      </c>
      <c r="AT1959" t="s">
        <v>220</v>
      </c>
      <c r="AU1959">
        <v>20261017</v>
      </c>
      <c r="AV1959" t="s">
        <v>221</v>
      </c>
      <c r="AW1959" t="s">
        <v>1479</v>
      </c>
      <c r="AX1959" t="s">
        <v>222</v>
      </c>
      <c r="BA1959" s="57">
        <v>46309.458333333336</v>
      </c>
      <c r="BB1959" t="s">
        <v>6557</v>
      </c>
      <c r="BC1959">
        <v>2026</v>
      </c>
      <c r="BD1959">
        <v>10</v>
      </c>
      <c r="BE1959">
        <v>17</v>
      </c>
      <c r="BF1959" s="6">
        <f t="shared" si="90"/>
        <v>46312</v>
      </c>
      <c r="BG1959">
        <f t="shared" si="91"/>
        <v>2.5416666666642413</v>
      </c>
      <c r="BH1959" t="str">
        <f t="shared" si="92"/>
        <v>NOT COMPLY</v>
      </c>
      <c r="BI1959" t="str">
        <f>VLOOKUP(H1959,Sheet2!$A$1:$B$270,2,FALSE)</f>
        <v>ENDE</v>
      </c>
    </row>
    <row r="1960" spans="1:61">
      <c r="A1960">
        <v>1959</v>
      </c>
      <c r="B1960">
        <v>1002629134</v>
      </c>
      <c r="C1960">
        <v>3</v>
      </c>
      <c r="D1960" t="s">
        <v>34</v>
      </c>
      <c r="E1960">
        <v>5</v>
      </c>
      <c r="F1960" t="s">
        <v>546</v>
      </c>
      <c r="G1960" t="s">
        <v>84</v>
      </c>
      <c r="H1960" t="s">
        <v>250</v>
      </c>
      <c r="I1960" t="s">
        <v>212</v>
      </c>
      <c r="J1960" t="s">
        <v>213</v>
      </c>
      <c r="K1960" t="s">
        <v>149</v>
      </c>
      <c r="L1960" t="s">
        <v>214</v>
      </c>
      <c r="M1960" t="s">
        <v>1400</v>
      </c>
      <c r="N1960" t="s">
        <v>215</v>
      </c>
      <c r="O1960" s="57">
        <v>46304.426087962966</v>
      </c>
      <c r="P1960" s="57">
        <v>46306.528067129628</v>
      </c>
      <c r="Q1960">
        <v>69407127</v>
      </c>
      <c r="S1960">
        <v>172425708550</v>
      </c>
      <c r="T1960" t="s">
        <v>5674</v>
      </c>
      <c r="U1960" t="s">
        <v>5679</v>
      </c>
      <c r="V1960" t="s">
        <v>5680</v>
      </c>
      <c r="Z1960">
        <v>115.019187</v>
      </c>
      <c r="AA1960">
        <v>-8.2578859999999992</v>
      </c>
      <c r="AB1960" t="s">
        <v>5677</v>
      </c>
      <c r="AC1960" t="s">
        <v>235</v>
      </c>
      <c r="AL1960" t="s">
        <v>217</v>
      </c>
      <c r="AM1960" t="s">
        <v>5308</v>
      </c>
      <c r="AN1960" t="s">
        <v>6</v>
      </c>
      <c r="AO1960" s="57">
        <v>46275.434861111113</v>
      </c>
      <c r="AP1960" s="57">
        <v>46305.333333333336</v>
      </c>
      <c r="AR1960" t="s">
        <v>14</v>
      </c>
      <c r="AS1960" t="s">
        <v>219</v>
      </c>
      <c r="AT1960" t="s">
        <v>230</v>
      </c>
      <c r="AV1960" t="s">
        <v>5681</v>
      </c>
      <c r="AW1960" t="s">
        <v>1767</v>
      </c>
      <c r="AX1960" t="s">
        <v>222</v>
      </c>
      <c r="BA1960" s="57">
        <v>46305.333333333336</v>
      </c>
      <c r="BB1960" t="s">
        <v>5308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str">
        <f>VLOOKUP(H1960,Sheet2!$A$1:$B$270,2,FALSE)</f>
        <v>SINGARAJA</v>
      </c>
    </row>
    <row r="1961" spans="1:61">
      <c r="A1961">
        <v>1960</v>
      </c>
      <c r="B1961">
        <v>1002643008</v>
      </c>
      <c r="C1961">
        <v>3</v>
      </c>
      <c r="D1961" t="s">
        <v>34</v>
      </c>
      <c r="E1961">
        <v>5</v>
      </c>
      <c r="F1961" t="s">
        <v>546</v>
      </c>
      <c r="G1961" t="s">
        <v>84</v>
      </c>
      <c r="H1961" t="s">
        <v>250</v>
      </c>
      <c r="I1961" t="s">
        <v>212</v>
      </c>
      <c r="J1961" t="s">
        <v>213</v>
      </c>
      <c r="K1961" t="s">
        <v>149</v>
      </c>
      <c r="M1961" t="s">
        <v>542</v>
      </c>
      <c r="N1961" t="s">
        <v>215</v>
      </c>
      <c r="O1961" s="57">
        <v>46314.51394675926</v>
      </c>
      <c r="P1961" s="57">
        <v>46314.513958333337</v>
      </c>
      <c r="Q1961">
        <v>69404795</v>
      </c>
      <c r="T1961" t="s">
        <v>3660</v>
      </c>
      <c r="V1961" t="s">
        <v>4803</v>
      </c>
      <c r="Z1961">
        <v>114.97371</v>
      </c>
      <c r="AA1961">
        <v>-8.1875199999999992</v>
      </c>
      <c r="AB1961" t="s">
        <v>3662</v>
      </c>
      <c r="AC1961" t="s">
        <v>225</v>
      </c>
      <c r="AL1961" t="s">
        <v>217</v>
      </c>
      <c r="AM1961" t="s">
        <v>4804</v>
      </c>
      <c r="AN1961" t="s">
        <v>6</v>
      </c>
      <c r="AO1961" t="s">
        <v>9670</v>
      </c>
      <c r="AP1961" s="57">
        <v>46304</v>
      </c>
      <c r="AR1961" t="s">
        <v>543</v>
      </c>
      <c r="AS1961" t="s">
        <v>219</v>
      </c>
      <c r="AT1961" t="s">
        <v>230</v>
      </c>
      <c r="AV1961" t="s">
        <v>10043</v>
      </c>
      <c r="AW1961" t="s">
        <v>540</v>
      </c>
      <c r="AX1961" t="s">
        <v>222</v>
      </c>
      <c r="BA1961" s="57">
        <v>46304.625</v>
      </c>
      <c r="BB1961" t="s">
        <v>4804</v>
      </c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str">
        <f>VLOOKUP(H1961,Sheet2!$A$1:$B$270,2,FALSE)</f>
        <v>SINGARAJA</v>
      </c>
    </row>
    <row r="1962" spans="1:61">
      <c r="A1962">
        <v>1961</v>
      </c>
      <c r="B1962">
        <v>1002623755</v>
      </c>
      <c r="C1962">
        <v>3</v>
      </c>
      <c r="D1962" t="s">
        <v>34</v>
      </c>
      <c r="E1962">
        <v>5</v>
      </c>
      <c r="F1962" t="s">
        <v>546</v>
      </c>
      <c r="G1962" t="s">
        <v>84</v>
      </c>
      <c r="H1962" t="s">
        <v>250</v>
      </c>
      <c r="I1962" t="s">
        <v>212</v>
      </c>
      <c r="J1962" t="s">
        <v>213</v>
      </c>
      <c r="K1962" t="s">
        <v>149</v>
      </c>
      <c r="M1962" t="s">
        <v>76</v>
      </c>
      <c r="N1962" t="s">
        <v>215</v>
      </c>
      <c r="O1962" s="57">
        <v>46301.425416666665</v>
      </c>
      <c r="P1962" s="57">
        <v>46301.538449074076</v>
      </c>
      <c r="Q1962">
        <v>69400226</v>
      </c>
      <c r="S1962">
        <v>172425708534</v>
      </c>
      <c r="T1962" t="s">
        <v>3655</v>
      </c>
      <c r="U1962" t="s">
        <v>3656</v>
      </c>
      <c r="V1962" t="s">
        <v>3657</v>
      </c>
      <c r="Z1962">
        <v>115.034295916557</v>
      </c>
      <c r="AA1962">
        <v>-8.2591448109780696</v>
      </c>
      <c r="AB1962" t="s">
        <v>3658</v>
      </c>
      <c r="AC1962" t="s">
        <v>229</v>
      </c>
      <c r="AL1962" t="s">
        <v>217</v>
      </c>
      <c r="AM1962" t="s">
        <v>3659</v>
      </c>
      <c r="AN1962" t="s">
        <v>6</v>
      </c>
      <c r="AO1962" s="57">
        <v>46183.433946759258</v>
      </c>
      <c r="AR1962" t="s">
        <v>218</v>
      </c>
      <c r="AS1962" t="s">
        <v>219</v>
      </c>
      <c r="AT1962" t="s">
        <v>230</v>
      </c>
      <c r="AU1962">
        <v>20261006</v>
      </c>
      <c r="AV1962" t="s">
        <v>221</v>
      </c>
      <c r="AW1962" t="s">
        <v>3535</v>
      </c>
      <c r="AX1962" t="s">
        <v>222</v>
      </c>
      <c r="BA1962" s="57">
        <v>46301.291666666664</v>
      </c>
      <c r="BB1962" t="s">
        <v>3659</v>
      </c>
      <c r="BC1962">
        <v>2026</v>
      </c>
      <c r="BD1962">
        <v>10</v>
      </c>
      <c r="BE1962">
        <v>6</v>
      </c>
      <c r="BF1962" s="6">
        <f t="shared" si="90"/>
        <v>46301</v>
      </c>
      <c r="BG1962">
        <f t="shared" si="91"/>
        <v>-0.29166666666424135</v>
      </c>
      <c r="BH1962" t="str">
        <f t="shared" si="92"/>
        <v>COMPLY</v>
      </c>
      <c r="BI1962" t="str">
        <f>VLOOKUP(H1962,Sheet2!$A$1:$B$270,2,FALSE)</f>
        <v>SINGARAJA</v>
      </c>
    </row>
    <row r="1963" spans="1:61">
      <c r="A1963">
        <v>1962</v>
      </c>
      <c r="B1963">
        <v>1002631565</v>
      </c>
      <c r="C1963">
        <v>3</v>
      </c>
      <c r="D1963" t="s">
        <v>34</v>
      </c>
      <c r="E1963">
        <v>5</v>
      </c>
      <c r="F1963" t="s">
        <v>546</v>
      </c>
      <c r="G1963" t="s">
        <v>84</v>
      </c>
      <c r="H1963" t="s">
        <v>250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46306.528078703705</v>
      </c>
      <c r="P1963" s="57">
        <v>46306.650914351849</v>
      </c>
      <c r="Q1963">
        <v>69407127</v>
      </c>
      <c r="S1963">
        <v>172425708569</v>
      </c>
      <c r="T1963" t="s">
        <v>5674</v>
      </c>
      <c r="U1963" t="s">
        <v>5675</v>
      </c>
      <c r="V1963" t="s">
        <v>5676</v>
      </c>
      <c r="Z1963">
        <v>115.01537950597201</v>
      </c>
      <c r="AA1963">
        <v>-8.2597451094315595</v>
      </c>
      <c r="AB1963" t="s">
        <v>5677</v>
      </c>
      <c r="AC1963" t="s">
        <v>229</v>
      </c>
      <c r="AL1963" t="s">
        <v>217</v>
      </c>
      <c r="AM1963" t="s">
        <v>5678</v>
      </c>
      <c r="AN1963" t="s">
        <v>6</v>
      </c>
      <c r="AO1963" s="57">
        <v>46336.538078703707</v>
      </c>
      <c r="AR1963" t="s">
        <v>218</v>
      </c>
      <c r="AS1963" t="s">
        <v>219</v>
      </c>
      <c r="AT1963" t="s">
        <v>230</v>
      </c>
      <c r="AU1963">
        <v>20261011</v>
      </c>
      <c r="AV1963" t="s">
        <v>221</v>
      </c>
      <c r="AW1963" t="s">
        <v>540</v>
      </c>
      <c r="AX1963" t="s">
        <v>222</v>
      </c>
      <c r="BA1963" s="57">
        <v>46306.291666666664</v>
      </c>
      <c r="BB1963" t="s">
        <v>5678</v>
      </c>
      <c r="BC1963">
        <v>2026</v>
      </c>
      <c r="BD1963">
        <v>10</v>
      </c>
      <c r="BE1963">
        <v>11</v>
      </c>
      <c r="BF1963" s="6">
        <f t="shared" si="90"/>
        <v>46306</v>
      </c>
      <c r="BG1963">
        <f t="shared" si="91"/>
        <v>-0.29166666666424135</v>
      </c>
      <c r="BH1963" t="str">
        <f t="shared" si="92"/>
        <v>COMPLY</v>
      </c>
      <c r="BI1963" t="str">
        <f>VLOOKUP(H1963,Sheet2!$A$1:$B$270,2,FALSE)</f>
        <v>SINGARAJA</v>
      </c>
    </row>
    <row r="1964" spans="1:61">
      <c r="A1964">
        <v>1963</v>
      </c>
      <c r="B1964">
        <v>1002623759</v>
      </c>
      <c r="C1964">
        <v>3</v>
      </c>
      <c r="D1964" t="s">
        <v>34</v>
      </c>
      <c r="E1964">
        <v>5</v>
      </c>
      <c r="F1964" t="s">
        <v>546</v>
      </c>
      <c r="G1964" t="s">
        <v>84</v>
      </c>
      <c r="H1964" t="s">
        <v>250</v>
      </c>
      <c r="I1964" t="s">
        <v>212</v>
      </c>
      <c r="J1964" t="s">
        <v>213</v>
      </c>
      <c r="K1964" t="s">
        <v>149</v>
      </c>
      <c r="M1964" t="s">
        <v>1918</v>
      </c>
      <c r="N1964" t="s">
        <v>215</v>
      </c>
      <c r="O1964" s="57">
        <v>46301.426886574074</v>
      </c>
      <c r="P1964" s="57">
        <v>46314.514675925922</v>
      </c>
      <c r="Q1964">
        <v>69404795</v>
      </c>
      <c r="S1964">
        <v>172425708533</v>
      </c>
      <c r="T1964" t="s">
        <v>3660</v>
      </c>
      <c r="U1964" t="s">
        <v>3661</v>
      </c>
      <c r="V1964" t="s">
        <v>4803</v>
      </c>
      <c r="Z1964">
        <v>114.970737523751</v>
      </c>
      <c r="AA1964">
        <v>-8.1876562081695798</v>
      </c>
      <c r="AB1964" t="s">
        <v>3662</v>
      </c>
      <c r="AC1964" t="s">
        <v>225</v>
      </c>
      <c r="AL1964" t="s">
        <v>217</v>
      </c>
      <c r="AM1964" t="s">
        <v>4804</v>
      </c>
      <c r="AN1964" t="s">
        <v>6</v>
      </c>
      <c r="AO1964" s="57">
        <v>46183.433946759258</v>
      </c>
      <c r="AP1964" s="57">
        <v>46304.625</v>
      </c>
      <c r="AQ1964" t="s">
        <v>838</v>
      </c>
      <c r="AR1964" t="s">
        <v>12</v>
      </c>
      <c r="AS1964" t="s">
        <v>219</v>
      </c>
      <c r="AT1964" t="s">
        <v>230</v>
      </c>
      <c r="AV1964" t="s">
        <v>1626</v>
      </c>
      <c r="AW1964" t="s">
        <v>540</v>
      </c>
      <c r="AX1964" t="s">
        <v>222</v>
      </c>
      <c r="BA1964" s="57">
        <v>46304.625</v>
      </c>
      <c r="BB1964" t="s">
        <v>4804</v>
      </c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str">
        <f>VLOOKUP(H1964,Sheet2!$A$1:$B$270,2,FALSE)</f>
        <v>SINGARAJA</v>
      </c>
    </row>
    <row r="1965" spans="1:61">
      <c r="A1965">
        <v>1964</v>
      </c>
      <c r="B1965">
        <v>1002626117</v>
      </c>
      <c r="C1965">
        <v>3</v>
      </c>
      <c r="D1965" t="s">
        <v>34</v>
      </c>
      <c r="E1965">
        <v>5</v>
      </c>
      <c r="F1965" t="s">
        <v>546</v>
      </c>
      <c r="G1965" t="s">
        <v>84</v>
      </c>
      <c r="H1965" t="s">
        <v>240</v>
      </c>
      <c r="I1965" t="s">
        <v>212</v>
      </c>
      <c r="J1965" t="s">
        <v>213</v>
      </c>
      <c r="K1965" t="s">
        <v>149</v>
      </c>
      <c r="M1965" t="s">
        <v>76</v>
      </c>
      <c r="N1965" t="s">
        <v>215</v>
      </c>
      <c r="O1965" s="57">
        <v>46302.560972222222</v>
      </c>
      <c r="P1965" s="57">
        <v>46306.634259259263</v>
      </c>
      <c r="Q1965">
        <v>69405841</v>
      </c>
      <c r="S1965">
        <v>172424837351</v>
      </c>
      <c r="T1965" t="s">
        <v>4344</v>
      </c>
      <c r="U1965" t="s">
        <v>4345</v>
      </c>
      <c r="V1965" t="s">
        <v>5682</v>
      </c>
      <c r="Z1965">
        <v>115.06662660000001</v>
      </c>
      <c r="AA1965">
        <v>-8.1384498999999995</v>
      </c>
      <c r="AB1965" t="s">
        <v>4346</v>
      </c>
      <c r="AC1965" t="s">
        <v>229</v>
      </c>
      <c r="AL1965" t="s">
        <v>217</v>
      </c>
      <c r="AM1965" t="s">
        <v>5683</v>
      </c>
      <c r="AN1965" t="s">
        <v>6</v>
      </c>
      <c r="AO1965" s="57">
        <v>46213.56962962963</v>
      </c>
      <c r="AP1965" s="57">
        <v>46307.333333333336</v>
      </c>
      <c r="AR1965" t="s">
        <v>218</v>
      </c>
      <c r="AS1965" t="s">
        <v>219</v>
      </c>
      <c r="AT1965" t="s">
        <v>342</v>
      </c>
      <c r="AU1965">
        <v>20261011</v>
      </c>
      <c r="AV1965" t="s">
        <v>221</v>
      </c>
      <c r="AW1965" t="s">
        <v>1570</v>
      </c>
      <c r="AX1965" t="s">
        <v>222</v>
      </c>
      <c r="BA1965" s="57">
        <v>46307.333333333336</v>
      </c>
      <c r="BB1965" t="s">
        <v>5683</v>
      </c>
      <c r="BC1965">
        <v>2026</v>
      </c>
      <c r="BD1965">
        <v>10</v>
      </c>
      <c r="BE1965">
        <v>11</v>
      </c>
      <c r="BF1965" s="6">
        <f t="shared" si="90"/>
        <v>46306</v>
      </c>
      <c r="BG1965">
        <f t="shared" si="91"/>
        <v>-1.3333333333357587</v>
      </c>
      <c r="BH1965" t="str">
        <f t="shared" si="92"/>
        <v>COMPLY</v>
      </c>
      <c r="BI1965" t="str">
        <f>VLOOKUP(H1965,Sheet2!$A$1:$B$270,2,FALSE)</f>
        <v>SINGARAJA</v>
      </c>
    </row>
    <row r="1966" spans="1:61">
      <c r="A1966">
        <v>1965</v>
      </c>
      <c r="B1966">
        <v>1002642180</v>
      </c>
      <c r="C1966">
        <v>3</v>
      </c>
      <c r="D1966" t="s">
        <v>34</v>
      </c>
      <c r="E1966">
        <v>5</v>
      </c>
      <c r="F1966" t="s">
        <v>546</v>
      </c>
      <c r="G1966" t="s">
        <v>84</v>
      </c>
      <c r="H1966" t="s">
        <v>240</v>
      </c>
      <c r="I1966" t="s">
        <v>212</v>
      </c>
      <c r="J1966" t="s">
        <v>213</v>
      </c>
      <c r="K1966" t="s">
        <v>149</v>
      </c>
      <c r="M1966" t="s">
        <v>76</v>
      </c>
      <c r="N1966" t="s">
        <v>215</v>
      </c>
      <c r="O1966" s="57">
        <v>46314.346805555557</v>
      </c>
      <c r="P1966" s="57">
        <v>46314.837581018517</v>
      </c>
      <c r="Q1966">
        <v>69412558</v>
      </c>
      <c r="S1966">
        <v>172424837399</v>
      </c>
      <c r="T1966" t="s">
        <v>10044</v>
      </c>
      <c r="U1966" t="s">
        <v>10045</v>
      </c>
      <c r="V1966" t="s">
        <v>10046</v>
      </c>
      <c r="Z1966">
        <v>115.11545820000001</v>
      </c>
      <c r="AA1966">
        <v>-8.0879089999999998</v>
      </c>
      <c r="AB1966" t="s">
        <v>10047</v>
      </c>
      <c r="AC1966" t="s">
        <v>229</v>
      </c>
      <c r="AL1966" t="s">
        <v>217</v>
      </c>
      <c r="AM1966" t="s">
        <v>10048</v>
      </c>
      <c r="AN1966" t="s">
        <v>6</v>
      </c>
      <c r="AO1966" t="s">
        <v>9958</v>
      </c>
      <c r="AP1966" s="57">
        <v>46315.625</v>
      </c>
      <c r="AR1966" t="s">
        <v>218</v>
      </c>
      <c r="AS1966" t="s">
        <v>219</v>
      </c>
      <c r="AT1966" t="s">
        <v>230</v>
      </c>
      <c r="AU1966">
        <v>20261019</v>
      </c>
      <c r="AV1966" t="s">
        <v>221</v>
      </c>
      <c r="AW1966" t="s">
        <v>540</v>
      </c>
      <c r="AX1966" t="s">
        <v>222</v>
      </c>
      <c r="BA1966" s="57">
        <v>46315.625</v>
      </c>
      <c r="BB1966" t="s">
        <v>10048</v>
      </c>
      <c r="BC1966">
        <v>2026</v>
      </c>
      <c r="BD1966">
        <v>10</v>
      </c>
      <c r="BE1966">
        <v>19</v>
      </c>
      <c r="BF1966" s="6">
        <f t="shared" si="90"/>
        <v>46314</v>
      </c>
      <c r="BG1966">
        <f t="shared" si="91"/>
        <v>-1.625</v>
      </c>
      <c r="BH1966" t="str">
        <f t="shared" si="92"/>
        <v>COMPLY</v>
      </c>
      <c r="BI1966" t="str">
        <f>VLOOKUP(H1966,Sheet2!$A$1:$B$270,2,FALSE)</f>
        <v>SINGARAJA</v>
      </c>
    </row>
    <row r="1967" spans="1:61">
      <c r="A1967">
        <v>1966</v>
      </c>
      <c r="B1967">
        <v>1002630327</v>
      </c>
      <c r="C1967">
        <v>3</v>
      </c>
      <c r="D1967" t="s">
        <v>34</v>
      </c>
      <c r="E1967">
        <v>5</v>
      </c>
      <c r="F1967" t="s">
        <v>546</v>
      </c>
      <c r="G1967" t="s">
        <v>80</v>
      </c>
      <c r="H1967" t="s">
        <v>330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46304.676099537035</v>
      </c>
      <c r="P1967" s="57">
        <v>46305.537152777775</v>
      </c>
      <c r="Q1967">
        <v>69407560</v>
      </c>
      <c r="S1967">
        <v>172411226290</v>
      </c>
      <c r="T1967" t="s">
        <v>5684</v>
      </c>
      <c r="U1967" t="s">
        <v>5685</v>
      </c>
      <c r="V1967" t="s">
        <v>5686</v>
      </c>
      <c r="Z1967">
        <v>114.62849989999999</v>
      </c>
      <c r="AA1967">
        <v>-8.3604780000000005</v>
      </c>
      <c r="AB1967" t="s">
        <v>5687</v>
      </c>
      <c r="AC1967" t="s">
        <v>235</v>
      </c>
      <c r="AL1967" t="s">
        <v>217</v>
      </c>
      <c r="AM1967" t="s">
        <v>5386</v>
      </c>
      <c r="AN1967" t="s">
        <v>6</v>
      </c>
      <c r="AO1967" s="57">
        <v>46275.725983796299</v>
      </c>
      <c r="AP1967" s="57">
        <v>46305.625</v>
      </c>
      <c r="AR1967" t="s">
        <v>218</v>
      </c>
      <c r="AS1967" t="s">
        <v>783</v>
      </c>
      <c r="AT1967" t="s">
        <v>230</v>
      </c>
      <c r="AU1967">
        <v>20261010</v>
      </c>
      <c r="AV1967" t="s">
        <v>221</v>
      </c>
      <c r="AW1967" t="s">
        <v>1420</v>
      </c>
      <c r="AX1967" t="s">
        <v>222</v>
      </c>
      <c r="BA1967" s="57">
        <v>46305.625</v>
      </c>
      <c r="BB1967" t="s">
        <v>5386</v>
      </c>
      <c r="BC1967">
        <v>2026</v>
      </c>
      <c r="BD1967">
        <v>10</v>
      </c>
      <c r="BE1967">
        <v>10</v>
      </c>
      <c r="BF1967" s="6">
        <f t="shared" si="90"/>
        <v>46305</v>
      </c>
      <c r="BG1967">
        <f t="shared" si="91"/>
        <v>-0.625</v>
      </c>
      <c r="BH1967" t="str">
        <f t="shared" si="92"/>
        <v>COMPLY</v>
      </c>
      <c r="BI1967" t="str">
        <f>VLOOKUP(H1967,Sheet2!$A$1:$B$270,2,FALSE)</f>
        <v>JEMBRANA</v>
      </c>
    </row>
    <row r="1968" spans="1:61">
      <c r="A1968">
        <v>1967</v>
      </c>
      <c r="B1968">
        <v>1002622354</v>
      </c>
      <c r="C1968">
        <v>3</v>
      </c>
      <c r="D1968" t="s">
        <v>34</v>
      </c>
      <c r="E1968">
        <v>5</v>
      </c>
      <c r="F1968" t="s">
        <v>546</v>
      </c>
      <c r="G1968" t="s">
        <v>85</v>
      </c>
      <c r="H1968" t="s">
        <v>355</v>
      </c>
      <c r="I1968" t="s">
        <v>212</v>
      </c>
      <c r="J1968" t="s">
        <v>213</v>
      </c>
      <c r="K1968" t="s">
        <v>149</v>
      </c>
      <c r="M1968" t="s">
        <v>1400</v>
      </c>
      <c r="N1968" t="s">
        <v>215</v>
      </c>
      <c r="O1968" s="57">
        <v>46300.539571759262</v>
      </c>
      <c r="P1968" s="57">
        <v>46302.439293981479</v>
      </c>
      <c r="Q1968">
        <v>69404311</v>
      </c>
      <c r="S1968">
        <v>172414214650</v>
      </c>
      <c r="T1968" t="s">
        <v>3040</v>
      </c>
      <c r="U1968" t="s">
        <v>3041</v>
      </c>
      <c r="V1968" t="s">
        <v>3042</v>
      </c>
      <c r="Z1968">
        <v>115.19494330000001</v>
      </c>
      <c r="AA1968">
        <v>-8.3803806000000005</v>
      </c>
      <c r="AB1968" t="s">
        <v>3043</v>
      </c>
      <c r="AC1968" t="s">
        <v>229</v>
      </c>
      <c r="AL1968" t="s">
        <v>217</v>
      </c>
      <c r="AM1968" t="s">
        <v>3044</v>
      </c>
      <c r="AN1968" t="s">
        <v>6</v>
      </c>
      <c r="AO1968" s="57">
        <v>46152.569618055553</v>
      </c>
      <c r="AP1968" s="57">
        <v>46301.458333333336</v>
      </c>
      <c r="AR1968" t="s">
        <v>14</v>
      </c>
      <c r="AS1968" t="s">
        <v>85</v>
      </c>
      <c r="AT1968" t="s">
        <v>230</v>
      </c>
      <c r="AV1968" t="s">
        <v>3663</v>
      </c>
      <c r="AW1968" t="s">
        <v>1984</v>
      </c>
      <c r="AX1968" t="s">
        <v>222</v>
      </c>
      <c r="BA1968" s="57">
        <v>46301.458333333336</v>
      </c>
      <c r="BB1968" t="s">
        <v>3044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str">
        <f>VLOOKUP(H1968,Sheet2!$A$1:$B$270,2,FALSE)</f>
        <v>TABANAN</v>
      </c>
    </row>
    <row r="1969" spans="1:61">
      <c r="A1969">
        <v>1968</v>
      </c>
      <c r="B1969">
        <v>1002617688</v>
      </c>
      <c r="C1969">
        <v>3</v>
      </c>
      <c r="D1969" t="s">
        <v>34</v>
      </c>
      <c r="E1969">
        <v>5</v>
      </c>
      <c r="F1969" t="s">
        <v>546</v>
      </c>
      <c r="G1969" t="s">
        <v>85</v>
      </c>
      <c r="H1969" t="s">
        <v>355</v>
      </c>
      <c r="I1969" t="s">
        <v>212</v>
      </c>
      <c r="J1969" t="s">
        <v>213</v>
      </c>
      <c r="K1969" t="s">
        <v>149</v>
      </c>
      <c r="M1969" t="s">
        <v>76</v>
      </c>
      <c r="N1969" t="s">
        <v>215</v>
      </c>
      <c r="O1969" s="57">
        <v>46296.50371527778</v>
      </c>
      <c r="P1969" s="57">
        <v>46297.795717592591</v>
      </c>
      <c r="Q1969">
        <v>69402261</v>
      </c>
      <c r="S1969">
        <v>172414214642</v>
      </c>
      <c r="T1969" t="s">
        <v>1376</v>
      </c>
      <c r="U1969" t="s">
        <v>1377</v>
      </c>
      <c r="V1969" t="s">
        <v>1378</v>
      </c>
      <c r="Z1969">
        <v>115.1615592</v>
      </c>
      <c r="AA1969">
        <v>-8.3697926999999996</v>
      </c>
      <c r="AB1969" t="s">
        <v>1379</v>
      </c>
      <c r="AC1969" t="s">
        <v>229</v>
      </c>
      <c r="AL1969" t="s">
        <v>217</v>
      </c>
      <c r="AM1969" t="s">
        <v>1380</v>
      </c>
      <c r="AN1969" t="s">
        <v>6</v>
      </c>
      <c r="AO1969" s="57">
        <v>46032.517557870371</v>
      </c>
      <c r="AP1969" s="57">
        <v>46297.458333333336</v>
      </c>
      <c r="AR1969" t="s">
        <v>218</v>
      </c>
      <c r="AS1969" t="s">
        <v>85</v>
      </c>
      <c r="AT1969" t="s">
        <v>230</v>
      </c>
      <c r="AU1969">
        <v>20261002</v>
      </c>
      <c r="AV1969" t="s">
        <v>221</v>
      </c>
      <c r="AW1969" t="s">
        <v>540</v>
      </c>
      <c r="AX1969" t="s">
        <v>222</v>
      </c>
      <c r="BA1969" s="57">
        <v>46297.458333333336</v>
      </c>
      <c r="BB1969" t="s">
        <v>1380</v>
      </c>
      <c r="BC1969">
        <v>2026</v>
      </c>
      <c r="BD1969">
        <v>10</v>
      </c>
      <c r="BE1969">
        <v>2</v>
      </c>
      <c r="BF1969" s="6">
        <f t="shared" si="90"/>
        <v>46297</v>
      </c>
      <c r="BG1969">
        <f t="shared" si="91"/>
        <v>-0.45833333333575865</v>
      </c>
      <c r="BH1969" t="str">
        <f t="shared" si="92"/>
        <v>COMPLY</v>
      </c>
      <c r="BI1969" t="str">
        <f>VLOOKUP(H1969,Sheet2!$A$1:$B$270,2,FALSE)</f>
        <v>TABANAN</v>
      </c>
    </row>
    <row r="1970" spans="1:61">
      <c r="A1970">
        <v>1969</v>
      </c>
      <c r="B1970">
        <v>1002617698</v>
      </c>
      <c r="C1970">
        <v>3</v>
      </c>
      <c r="D1970" t="s">
        <v>34</v>
      </c>
      <c r="E1970">
        <v>5</v>
      </c>
      <c r="F1970" t="s">
        <v>546</v>
      </c>
      <c r="G1970" t="s">
        <v>85</v>
      </c>
      <c r="H1970" t="s">
        <v>355</v>
      </c>
      <c r="I1970" t="s">
        <v>212</v>
      </c>
      <c r="J1970" t="s">
        <v>213</v>
      </c>
      <c r="K1970" t="s">
        <v>149</v>
      </c>
      <c r="M1970" t="s">
        <v>76</v>
      </c>
      <c r="N1970" t="s">
        <v>215</v>
      </c>
      <c r="O1970" s="57">
        <v>46296.506469907406</v>
      </c>
      <c r="P1970" s="57">
        <v>46297.793634259258</v>
      </c>
      <c r="Q1970">
        <v>69402262</v>
      </c>
      <c r="S1970">
        <v>172414214639</v>
      </c>
      <c r="T1970" t="s">
        <v>1381</v>
      </c>
      <c r="U1970" t="s">
        <v>1382</v>
      </c>
      <c r="V1970" t="s">
        <v>1383</v>
      </c>
      <c r="Z1970">
        <v>115.14373620000001</v>
      </c>
      <c r="AA1970">
        <v>-8.3613206000000009</v>
      </c>
      <c r="AB1970" t="s">
        <v>1384</v>
      </c>
      <c r="AC1970" t="s">
        <v>229</v>
      </c>
      <c r="AL1970" t="s">
        <v>217</v>
      </c>
      <c r="AM1970" t="s">
        <v>1385</v>
      </c>
      <c r="AN1970" t="s">
        <v>6</v>
      </c>
      <c r="AO1970" s="57">
        <v>46032.517557870371</v>
      </c>
      <c r="AP1970" s="57">
        <v>46297.458333333336</v>
      </c>
      <c r="AR1970" t="s">
        <v>218</v>
      </c>
      <c r="AS1970" t="s">
        <v>85</v>
      </c>
      <c r="AT1970" t="s">
        <v>230</v>
      </c>
      <c r="AU1970">
        <v>20261002</v>
      </c>
      <c r="AV1970" t="s">
        <v>221</v>
      </c>
      <c r="AW1970" t="s">
        <v>540</v>
      </c>
      <c r="AX1970" t="s">
        <v>222</v>
      </c>
      <c r="BA1970" s="57">
        <v>46297.458333333336</v>
      </c>
      <c r="BB1970" t="s">
        <v>1385</v>
      </c>
      <c r="BC1970">
        <v>2026</v>
      </c>
      <c r="BD1970">
        <v>10</v>
      </c>
      <c r="BE1970">
        <v>2</v>
      </c>
      <c r="BF1970" s="6">
        <f t="shared" si="90"/>
        <v>46297</v>
      </c>
      <c r="BG1970">
        <f t="shared" si="91"/>
        <v>-0.45833333333575865</v>
      </c>
      <c r="BH1970" t="str">
        <f t="shared" si="92"/>
        <v>COMPLY</v>
      </c>
      <c r="BI1970" t="str">
        <f>VLOOKUP(H1970,Sheet2!$A$1:$B$270,2,FALSE)</f>
        <v>TABANAN</v>
      </c>
    </row>
    <row r="1971" spans="1:61">
      <c r="A1971">
        <v>1970</v>
      </c>
      <c r="B1971">
        <v>1002620294</v>
      </c>
      <c r="C1971">
        <v>3</v>
      </c>
      <c r="D1971" t="s">
        <v>34</v>
      </c>
      <c r="E1971">
        <v>5</v>
      </c>
      <c r="F1971" t="s">
        <v>546</v>
      </c>
      <c r="G1971" t="s">
        <v>85</v>
      </c>
      <c r="H1971" t="s">
        <v>355</v>
      </c>
      <c r="I1971" t="s">
        <v>212</v>
      </c>
      <c r="J1971" t="s">
        <v>213</v>
      </c>
      <c r="K1971" t="s">
        <v>149</v>
      </c>
      <c r="M1971" t="s">
        <v>76</v>
      </c>
      <c r="N1971" t="s">
        <v>215</v>
      </c>
      <c r="O1971" s="57">
        <v>46297.653240740743</v>
      </c>
      <c r="P1971" s="57">
        <v>46300.561331018522</v>
      </c>
      <c r="Q1971">
        <v>69403239</v>
      </c>
      <c r="S1971">
        <v>172414214645</v>
      </c>
      <c r="T1971" t="s">
        <v>2430</v>
      </c>
      <c r="U1971" t="s">
        <v>2431</v>
      </c>
      <c r="V1971" t="s">
        <v>2432</v>
      </c>
      <c r="Z1971">
        <v>115.19612909999999</v>
      </c>
      <c r="AA1971">
        <v>-8.3990746000000005</v>
      </c>
      <c r="AB1971" t="s">
        <v>2433</v>
      </c>
      <c r="AC1971" t="s">
        <v>229</v>
      </c>
      <c r="AL1971" t="s">
        <v>217</v>
      </c>
      <c r="AM1971" t="s">
        <v>2434</v>
      </c>
      <c r="AN1971" t="s">
        <v>6</v>
      </c>
      <c r="AO1971" s="57">
        <v>46063.663495370369</v>
      </c>
      <c r="AP1971" s="57">
        <v>46300.333333333336</v>
      </c>
      <c r="AR1971" t="s">
        <v>218</v>
      </c>
      <c r="AS1971" t="s">
        <v>85</v>
      </c>
      <c r="AT1971" t="s">
        <v>230</v>
      </c>
      <c r="AU1971">
        <v>20261005</v>
      </c>
      <c r="AV1971" t="s">
        <v>221</v>
      </c>
      <c r="AW1971" t="s">
        <v>1984</v>
      </c>
      <c r="AX1971" t="s">
        <v>222</v>
      </c>
      <c r="BA1971" s="57">
        <v>46300.333333333336</v>
      </c>
      <c r="BB1971" t="s">
        <v>2434</v>
      </c>
      <c r="BC1971">
        <v>2026</v>
      </c>
      <c r="BD1971">
        <v>10</v>
      </c>
      <c r="BE1971">
        <v>5</v>
      </c>
      <c r="BF1971" s="6">
        <f t="shared" si="90"/>
        <v>46300</v>
      </c>
      <c r="BG1971">
        <f t="shared" si="91"/>
        <v>-0.33333333333575865</v>
      </c>
      <c r="BH1971" t="str">
        <f t="shared" si="92"/>
        <v>COMPLY</v>
      </c>
      <c r="BI1971" t="str">
        <f>VLOOKUP(H1971,Sheet2!$A$1:$B$270,2,FALSE)</f>
        <v>TABANAN</v>
      </c>
    </row>
    <row r="1972" spans="1:61">
      <c r="A1972">
        <v>1971</v>
      </c>
      <c r="B1972">
        <v>1002622343</v>
      </c>
      <c r="C1972">
        <v>3</v>
      </c>
      <c r="D1972" t="s">
        <v>34</v>
      </c>
      <c r="E1972">
        <v>5</v>
      </c>
      <c r="F1972" t="s">
        <v>546</v>
      </c>
      <c r="G1972" t="s">
        <v>85</v>
      </c>
      <c r="H1972" t="s">
        <v>355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46300.535300925927</v>
      </c>
      <c r="P1972" s="57">
        <v>46301.642881944441</v>
      </c>
      <c r="Q1972">
        <v>69404309</v>
      </c>
      <c r="S1972">
        <v>172414214649</v>
      </c>
      <c r="T1972" t="s">
        <v>3035</v>
      </c>
      <c r="U1972" t="s">
        <v>3036</v>
      </c>
      <c r="V1972" t="s">
        <v>3037</v>
      </c>
      <c r="Z1972">
        <v>115.19286990000001</v>
      </c>
      <c r="AA1972">
        <v>-8.3685223000000004</v>
      </c>
      <c r="AB1972" t="s">
        <v>3038</v>
      </c>
      <c r="AC1972" t="s">
        <v>229</v>
      </c>
      <c r="AL1972" t="s">
        <v>217</v>
      </c>
      <c r="AM1972" t="s">
        <v>3039</v>
      </c>
      <c r="AN1972" t="s">
        <v>6</v>
      </c>
      <c r="AO1972" s="57">
        <v>46152.569618055553</v>
      </c>
      <c r="AP1972" s="57">
        <v>46301.458333333336</v>
      </c>
      <c r="AR1972" t="s">
        <v>218</v>
      </c>
      <c r="AS1972" t="s">
        <v>85</v>
      </c>
      <c r="AT1972" t="s">
        <v>230</v>
      </c>
      <c r="AU1972">
        <v>20261006</v>
      </c>
      <c r="AV1972" t="s">
        <v>221</v>
      </c>
      <c r="AW1972" t="s">
        <v>559</v>
      </c>
      <c r="AX1972" t="s">
        <v>222</v>
      </c>
      <c r="BA1972" s="57">
        <v>46301.458333333336</v>
      </c>
      <c r="BB1972" t="s">
        <v>3039</v>
      </c>
      <c r="BC1972">
        <v>2026</v>
      </c>
      <c r="BD1972">
        <v>10</v>
      </c>
      <c r="BE1972">
        <v>6</v>
      </c>
      <c r="BF1972" s="6">
        <f t="shared" si="90"/>
        <v>46301</v>
      </c>
      <c r="BG1972">
        <f t="shared" si="91"/>
        <v>-0.45833333333575865</v>
      </c>
      <c r="BH1972" t="str">
        <f t="shared" si="92"/>
        <v>COMPLY</v>
      </c>
      <c r="BI1972" t="str">
        <f>VLOOKUP(H1972,Sheet2!$A$1:$B$270,2,FALSE)</f>
        <v>TABANAN</v>
      </c>
    </row>
    <row r="1973" spans="1:61">
      <c r="A1973">
        <v>1972</v>
      </c>
      <c r="B1973">
        <v>1002625634</v>
      </c>
      <c r="C1973">
        <v>3</v>
      </c>
      <c r="D1973" t="s">
        <v>34</v>
      </c>
      <c r="E1973">
        <v>5</v>
      </c>
      <c r="F1973" t="s">
        <v>546</v>
      </c>
      <c r="G1973" t="s">
        <v>85</v>
      </c>
      <c r="H1973" t="s">
        <v>355</v>
      </c>
      <c r="I1973" t="s">
        <v>212</v>
      </c>
      <c r="J1973" t="s">
        <v>213</v>
      </c>
      <c r="K1973" t="s">
        <v>149</v>
      </c>
      <c r="M1973" t="s">
        <v>76</v>
      </c>
      <c r="N1973" t="s">
        <v>215</v>
      </c>
      <c r="O1973" s="57">
        <v>46302.439305555556</v>
      </c>
      <c r="P1973" s="57">
        <v>46302.624791666669</v>
      </c>
      <c r="Q1973">
        <v>69404311</v>
      </c>
      <c r="S1973">
        <v>172414214655</v>
      </c>
      <c r="T1973" t="s">
        <v>3040</v>
      </c>
      <c r="U1973" t="s">
        <v>4347</v>
      </c>
      <c r="V1973" t="s">
        <v>4348</v>
      </c>
      <c r="Z1973">
        <v>115.192901158822</v>
      </c>
      <c r="AA1973">
        <v>-8.3725817915668408</v>
      </c>
      <c r="AB1973" t="s">
        <v>3043</v>
      </c>
      <c r="AC1973" t="s">
        <v>229</v>
      </c>
      <c r="AL1973" t="s">
        <v>217</v>
      </c>
      <c r="AM1973" t="s">
        <v>4349</v>
      </c>
      <c r="AN1973" t="s">
        <v>6</v>
      </c>
      <c r="AO1973" s="57">
        <v>46213.444687499999</v>
      </c>
      <c r="AR1973" t="s">
        <v>218</v>
      </c>
      <c r="AS1973" t="s">
        <v>85</v>
      </c>
      <c r="AT1973" t="s">
        <v>230</v>
      </c>
      <c r="AU1973">
        <v>20261007</v>
      </c>
      <c r="AV1973" t="s">
        <v>221</v>
      </c>
      <c r="AW1973" t="s">
        <v>4350</v>
      </c>
      <c r="AX1973" t="s">
        <v>222</v>
      </c>
      <c r="BA1973" s="57">
        <v>46302.291666666664</v>
      </c>
      <c r="BB1973" t="s">
        <v>4349</v>
      </c>
      <c r="BC1973">
        <v>2026</v>
      </c>
      <c r="BD1973">
        <v>10</v>
      </c>
      <c r="BE1973">
        <v>7</v>
      </c>
      <c r="BF1973" s="6">
        <f t="shared" si="90"/>
        <v>46302</v>
      </c>
      <c r="BG1973">
        <f t="shared" si="91"/>
        <v>-0.29166666666424135</v>
      </c>
      <c r="BH1973" t="str">
        <f t="shared" si="92"/>
        <v>COMPLY</v>
      </c>
      <c r="BI1973" t="str">
        <f>VLOOKUP(H1973,Sheet2!$A$1:$B$270,2,FALSE)</f>
        <v>TABANAN</v>
      </c>
    </row>
    <row r="1974" spans="1:61">
      <c r="A1974">
        <v>1973</v>
      </c>
      <c r="B1974">
        <v>1002628743</v>
      </c>
      <c r="C1974">
        <v>3</v>
      </c>
      <c r="D1974" t="s">
        <v>34</v>
      </c>
      <c r="E1974">
        <v>5</v>
      </c>
      <c r="F1974" t="s">
        <v>546</v>
      </c>
      <c r="G1974" t="s">
        <v>85</v>
      </c>
      <c r="H1974" t="s">
        <v>355</v>
      </c>
      <c r="I1974" t="s">
        <v>212</v>
      </c>
      <c r="J1974" t="s">
        <v>213</v>
      </c>
      <c r="K1974" t="s">
        <v>149</v>
      </c>
      <c r="M1974" t="s">
        <v>76</v>
      </c>
      <c r="N1974" t="s">
        <v>215</v>
      </c>
      <c r="O1974" s="57">
        <v>46304.340138888889</v>
      </c>
      <c r="P1974" s="57">
        <v>46307.715636574074</v>
      </c>
      <c r="Q1974">
        <v>69406965</v>
      </c>
      <c r="S1974">
        <v>172414214658</v>
      </c>
      <c r="T1974" t="s">
        <v>5688</v>
      </c>
      <c r="U1974" t="s">
        <v>5689</v>
      </c>
      <c r="V1974" t="s">
        <v>5690</v>
      </c>
      <c r="Z1974">
        <v>115.1961371</v>
      </c>
      <c r="AA1974">
        <v>-8.3991354000000005</v>
      </c>
      <c r="AB1974" t="s">
        <v>5691</v>
      </c>
      <c r="AC1974" t="s">
        <v>229</v>
      </c>
      <c r="AL1974" t="s">
        <v>217</v>
      </c>
      <c r="AM1974" t="s">
        <v>5692</v>
      </c>
      <c r="AN1974" t="s">
        <v>6</v>
      </c>
      <c r="AO1974" s="57">
        <v>46275.340740740743</v>
      </c>
      <c r="AP1974" s="57">
        <v>46307.458333333336</v>
      </c>
      <c r="AQ1974" t="s">
        <v>841</v>
      </c>
      <c r="AR1974" t="s">
        <v>218</v>
      </c>
      <c r="AS1974" t="s">
        <v>85</v>
      </c>
      <c r="AT1974" t="s">
        <v>342</v>
      </c>
      <c r="AU1974">
        <v>20261012</v>
      </c>
      <c r="AV1974" t="s">
        <v>221</v>
      </c>
      <c r="AW1974" t="s">
        <v>1591</v>
      </c>
      <c r="AX1974" t="s">
        <v>222</v>
      </c>
      <c r="BA1974" s="57">
        <v>46307.458333333336</v>
      </c>
      <c r="BB1974" t="s">
        <v>5692</v>
      </c>
      <c r="BC1974">
        <v>2026</v>
      </c>
      <c r="BD1974">
        <v>10</v>
      </c>
      <c r="BE1974">
        <v>12</v>
      </c>
      <c r="BF1974" s="6">
        <f t="shared" si="90"/>
        <v>46307</v>
      </c>
      <c r="BG1974">
        <f t="shared" si="91"/>
        <v>-0.45833333333575865</v>
      </c>
      <c r="BH1974" t="str">
        <f t="shared" si="92"/>
        <v>COMPLY</v>
      </c>
      <c r="BI1974" t="str">
        <f>VLOOKUP(H1974,Sheet2!$A$1:$B$270,2,FALSE)</f>
        <v>TABANAN</v>
      </c>
    </row>
    <row r="1975" spans="1:61">
      <c r="A1975">
        <v>1974</v>
      </c>
      <c r="B1975">
        <v>1002628757</v>
      </c>
      <c r="C1975">
        <v>3</v>
      </c>
      <c r="D1975" t="s">
        <v>34</v>
      </c>
      <c r="E1975">
        <v>5</v>
      </c>
      <c r="F1975" t="s">
        <v>546</v>
      </c>
      <c r="G1975" t="s">
        <v>85</v>
      </c>
      <c r="H1975" t="s">
        <v>355</v>
      </c>
      <c r="I1975" t="s">
        <v>212</v>
      </c>
      <c r="J1975" t="s">
        <v>213</v>
      </c>
      <c r="K1975" t="s">
        <v>149</v>
      </c>
      <c r="M1975" t="s">
        <v>76</v>
      </c>
      <c r="N1975" t="s">
        <v>215</v>
      </c>
      <c r="O1975" s="57">
        <v>46304.345405092594</v>
      </c>
      <c r="P1975" s="57">
        <v>46309.362800925926</v>
      </c>
      <c r="Q1975">
        <v>69406967</v>
      </c>
      <c r="S1975">
        <v>172414214660</v>
      </c>
      <c r="T1975" t="s">
        <v>5693</v>
      </c>
      <c r="U1975" t="s">
        <v>5694</v>
      </c>
      <c r="V1975" t="s">
        <v>5695</v>
      </c>
      <c r="Z1975">
        <v>115.1954396</v>
      </c>
      <c r="AA1975">
        <v>-8.3843010000000007</v>
      </c>
      <c r="AB1975" t="s">
        <v>5696</v>
      </c>
      <c r="AC1975" t="s">
        <v>229</v>
      </c>
      <c r="AL1975" t="s">
        <v>217</v>
      </c>
      <c r="AM1975" t="s">
        <v>5697</v>
      </c>
      <c r="AN1975" t="s">
        <v>6</v>
      </c>
      <c r="AO1975" s="57">
        <v>46275.361435185187</v>
      </c>
      <c r="AP1975" s="57">
        <v>46305.458333333336</v>
      </c>
      <c r="AR1975" t="s">
        <v>218</v>
      </c>
      <c r="AS1975" t="s">
        <v>85</v>
      </c>
      <c r="AT1975" t="s">
        <v>342</v>
      </c>
      <c r="AU1975">
        <v>20261014</v>
      </c>
      <c r="AV1975" t="s">
        <v>221</v>
      </c>
      <c r="AW1975" t="s">
        <v>540</v>
      </c>
      <c r="AX1975" t="s">
        <v>222</v>
      </c>
      <c r="BA1975" s="57">
        <v>46305.458333333336</v>
      </c>
      <c r="BB1975" t="s">
        <v>5697</v>
      </c>
      <c r="BC1975">
        <v>2026</v>
      </c>
      <c r="BD1975">
        <v>10</v>
      </c>
      <c r="BE1975">
        <v>14</v>
      </c>
      <c r="BF1975" s="6">
        <f t="shared" si="90"/>
        <v>46309</v>
      </c>
      <c r="BG1975">
        <f t="shared" si="91"/>
        <v>3.5416666666642413</v>
      </c>
      <c r="BH1975" t="str">
        <f t="shared" si="92"/>
        <v>NOT COMPLY</v>
      </c>
      <c r="BI1975" t="str">
        <f>VLOOKUP(H1975,Sheet2!$A$1:$B$270,2,FALSE)</f>
        <v>TABANAN</v>
      </c>
    </row>
    <row r="1976" spans="1:61">
      <c r="A1976">
        <v>1975</v>
      </c>
      <c r="B1976">
        <v>1002632857</v>
      </c>
      <c r="C1976">
        <v>3</v>
      </c>
      <c r="D1976" t="s">
        <v>34</v>
      </c>
      <c r="E1976">
        <v>5</v>
      </c>
      <c r="F1976" t="s">
        <v>546</v>
      </c>
      <c r="G1976" t="s">
        <v>85</v>
      </c>
      <c r="H1976" t="s">
        <v>278</v>
      </c>
      <c r="I1976" t="s">
        <v>212</v>
      </c>
      <c r="J1976" t="s">
        <v>213</v>
      </c>
      <c r="K1976" t="s">
        <v>149</v>
      </c>
      <c r="M1976" t="s">
        <v>1400</v>
      </c>
      <c r="N1976" t="s">
        <v>215</v>
      </c>
      <c r="O1976" s="57">
        <v>46307.549432870372</v>
      </c>
      <c r="P1976" s="57">
        <v>46309.660995370374</v>
      </c>
      <c r="Q1976">
        <v>69408623</v>
      </c>
      <c r="S1976">
        <v>172413245262</v>
      </c>
      <c r="T1976" t="s">
        <v>6558</v>
      </c>
      <c r="U1976" t="s">
        <v>6559</v>
      </c>
      <c r="V1976" t="s">
        <v>6560</v>
      </c>
      <c r="Z1976">
        <v>115.1265478</v>
      </c>
      <c r="AA1976">
        <v>-8.5390294999999998</v>
      </c>
      <c r="AB1976" t="s">
        <v>6561</v>
      </c>
      <c r="AC1976" t="s">
        <v>229</v>
      </c>
      <c r="AL1976" t="s">
        <v>217</v>
      </c>
      <c r="AM1976" t="s">
        <v>6562</v>
      </c>
      <c r="AN1976" t="s">
        <v>6</v>
      </c>
      <c r="AO1976" s="57">
        <v>46366.55909722222</v>
      </c>
      <c r="AP1976" s="57">
        <v>46308.458333333336</v>
      </c>
      <c r="AQ1976" t="s">
        <v>838</v>
      </c>
      <c r="AR1976" t="s">
        <v>14</v>
      </c>
      <c r="AS1976" t="s">
        <v>85</v>
      </c>
      <c r="AT1976" t="s">
        <v>342</v>
      </c>
      <c r="AV1976" t="s">
        <v>7362</v>
      </c>
      <c r="AW1976" t="s">
        <v>1591</v>
      </c>
      <c r="AX1976" t="s">
        <v>222</v>
      </c>
      <c r="BA1976" s="57">
        <v>46308.458333333336</v>
      </c>
      <c r="BB1976" t="s">
        <v>6562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str">
        <f>VLOOKUP(H1976,Sheet2!$A$1:$B$270,2,FALSE)</f>
        <v>TABANAN</v>
      </c>
    </row>
    <row r="1977" spans="1:61">
      <c r="A1977">
        <v>1976</v>
      </c>
      <c r="B1977">
        <v>1002636891</v>
      </c>
      <c r="C1977">
        <v>3</v>
      </c>
      <c r="D1977" t="s">
        <v>34</v>
      </c>
      <c r="E1977">
        <v>5</v>
      </c>
      <c r="F1977" t="s">
        <v>546</v>
      </c>
      <c r="G1977" t="s">
        <v>85</v>
      </c>
      <c r="H1977" t="s">
        <v>278</v>
      </c>
      <c r="I1977" t="s">
        <v>212</v>
      </c>
      <c r="J1977" t="s">
        <v>213</v>
      </c>
      <c r="K1977" t="s">
        <v>149</v>
      </c>
      <c r="M1977" t="s">
        <v>1400</v>
      </c>
      <c r="N1977" t="s">
        <v>215</v>
      </c>
      <c r="O1977" s="57">
        <v>46309.589155092595</v>
      </c>
      <c r="P1977" s="57">
        <v>46315.60732638889</v>
      </c>
      <c r="Q1977">
        <v>69410191</v>
      </c>
      <c r="S1977">
        <v>172413245297</v>
      </c>
      <c r="T1977" t="s">
        <v>5707</v>
      </c>
      <c r="U1977" t="s">
        <v>5708</v>
      </c>
      <c r="V1977" t="s">
        <v>7368</v>
      </c>
      <c r="Z1977">
        <v>115.1416273</v>
      </c>
      <c r="AA1977">
        <v>-8.4282594999999993</v>
      </c>
      <c r="AB1977" t="s">
        <v>7369</v>
      </c>
      <c r="AC1977" t="s">
        <v>229</v>
      </c>
      <c r="AL1977" t="s">
        <v>217</v>
      </c>
      <c r="AM1977" t="s">
        <v>7370</v>
      </c>
      <c r="AN1977" t="s">
        <v>6</v>
      </c>
      <c r="AO1977" t="s">
        <v>7039</v>
      </c>
      <c r="AP1977" s="57">
        <v>46310.458333333336</v>
      </c>
      <c r="AR1977" t="s">
        <v>14</v>
      </c>
      <c r="AS1977" t="s">
        <v>85</v>
      </c>
      <c r="AT1977" t="s">
        <v>220</v>
      </c>
      <c r="AV1977" t="s">
        <v>10712</v>
      </c>
      <c r="AW1977" t="s">
        <v>540</v>
      </c>
      <c r="AX1977" t="s">
        <v>222</v>
      </c>
      <c r="BA1977" s="57">
        <v>46310.458333333336</v>
      </c>
      <c r="BB1977" t="s">
        <v>7370</v>
      </c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str">
        <f>VLOOKUP(H1977,Sheet2!$A$1:$B$270,2,FALSE)</f>
        <v>TABANAN</v>
      </c>
    </row>
    <row r="1978" spans="1:61">
      <c r="A1978">
        <v>1977</v>
      </c>
      <c r="B1978">
        <v>1002645517</v>
      </c>
      <c r="C1978">
        <v>3</v>
      </c>
      <c r="D1978" t="s">
        <v>34</v>
      </c>
      <c r="E1978">
        <v>5</v>
      </c>
      <c r="F1978" t="s">
        <v>546</v>
      </c>
      <c r="G1978" t="s">
        <v>85</v>
      </c>
      <c r="H1978" t="s">
        <v>278</v>
      </c>
      <c r="I1978" t="s">
        <v>212</v>
      </c>
      <c r="J1978" t="s">
        <v>213</v>
      </c>
      <c r="K1978" t="s">
        <v>149</v>
      </c>
      <c r="M1978" t="s">
        <v>224</v>
      </c>
      <c r="N1978" t="s">
        <v>215</v>
      </c>
      <c r="O1978" s="57">
        <v>46315.573020833333</v>
      </c>
      <c r="P1978" s="57">
        <v>46316.48159722222</v>
      </c>
      <c r="Q1978">
        <v>69413805</v>
      </c>
      <c r="S1978">
        <v>172413245374</v>
      </c>
      <c r="T1978" t="s">
        <v>10713</v>
      </c>
      <c r="U1978" t="s">
        <v>10714</v>
      </c>
      <c r="V1978" t="s">
        <v>10715</v>
      </c>
      <c r="Z1978">
        <v>115.0326908</v>
      </c>
      <c r="AA1978">
        <v>-8.5028220999999995</v>
      </c>
      <c r="AB1978" t="s">
        <v>10716</v>
      </c>
      <c r="AC1978" t="s">
        <v>229</v>
      </c>
      <c r="AL1978" t="s">
        <v>217</v>
      </c>
      <c r="AM1978" t="s">
        <v>10717</v>
      </c>
      <c r="AN1978" t="s">
        <v>6</v>
      </c>
      <c r="AO1978" t="s">
        <v>10615</v>
      </c>
      <c r="AP1978" s="57">
        <v>46316.458333333336</v>
      </c>
      <c r="AR1978" t="s">
        <v>18</v>
      </c>
      <c r="AS1978" t="s">
        <v>85</v>
      </c>
      <c r="AT1978" t="s">
        <v>230</v>
      </c>
      <c r="AV1978" t="s">
        <v>226</v>
      </c>
      <c r="AW1978" t="s">
        <v>1984</v>
      </c>
      <c r="AX1978" t="s">
        <v>222</v>
      </c>
      <c r="BA1978" s="57">
        <v>46316.458333333336</v>
      </c>
      <c r="BB1978" t="s">
        <v>10717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str">
        <f>VLOOKUP(H1978,Sheet2!$A$1:$B$270,2,FALSE)</f>
        <v>TABANAN</v>
      </c>
    </row>
    <row r="1979" spans="1:61">
      <c r="A1979">
        <v>1978</v>
      </c>
      <c r="B1979">
        <v>1002622681</v>
      </c>
      <c r="C1979">
        <v>3</v>
      </c>
      <c r="D1979" t="s">
        <v>34</v>
      </c>
      <c r="E1979">
        <v>5</v>
      </c>
      <c r="F1979" t="s">
        <v>546</v>
      </c>
      <c r="G1979" t="s">
        <v>85</v>
      </c>
      <c r="H1979" t="s">
        <v>278</v>
      </c>
      <c r="I1979" t="s">
        <v>212</v>
      </c>
      <c r="J1979" t="s">
        <v>213</v>
      </c>
      <c r="K1979" t="s">
        <v>149</v>
      </c>
      <c r="M1979" t="s">
        <v>542</v>
      </c>
      <c r="N1979" t="s">
        <v>215</v>
      </c>
      <c r="O1979" s="57">
        <v>46300.605682870373</v>
      </c>
      <c r="P1979" s="57">
        <v>46300.605682870373</v>
      </c>
      <c r="Q1979">
        <v>69403301</v>
      </c>
      <c r="T1979" t="s">
        <v>2449</v>
      </c>
      <c r="V1979" t="s">
        <v>2451</v>
      </c>
      <c r="Z1979">
        <v>114.9491</v>
      </c>
      <c r="AA1979">
        <v>-8.49</v>
      </c>
      <c r="AB1979" t="s">
        <v>2442</v>
      </c>
      <c r="AC1979" t="s">
        <v>229</v>
      </c>
      <c r="AL1979" t="s">
        <v>217</v>
      </c>
      <c r="AM1979" t="s">
        <v>2439</v>
      </c>
      <c r="AN1979" t="s">
        <v>6</v>
      </c>
      <c r="AO1979" s="57">
        <v>46152.611331018517</v>
      </c>
      <c r="AP1979" s="57">
        <v>46299</v>
      </c>
      <c r="AR1979" t="s">
        <v>543</v>
      </c>
      <c r="AS1979" t="s">
        <v>85</v>
      </c>
      <c r="AT1979" t="s">
        <v>230</v>
      </c>
      <c r="AV1979" t="s">
        <v>3050</v>
      </c>
      <c r="AW1979" t="s">
        <v>1984</v>
      </c>
      <c r="AX1979" t="s">
        <v>222</v>
      </c>
      <c r="BA1979" s="57">
        <v>46299.333333333336</v>
      </c>
      <c r="BB1979" t="s">
        <v>2439</v>
      </c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str">
        <f>VLOOKUP(H1979,Sheet2!$A$1:$B$270,2,FALSE)</f>
        <v>TABANAN</v>
      </c>
    </row>
    <row r="1980" spans="1:61">
      <c r="A1980">
        <v>1979</v>
      </c>
      <c r="B1980">
        <v>1002622687</v>
      </c>
      <c r="C1980">
        <v>3</v>
      </c>
      <c r="D1980" t="s">
        <v>34</v>
      </c>
      <c r="E1980">
        <v>5</v>
      </c>
      <c r="F1980" t="s">
        <v>546</v>
      </c>
      <c r="G1980" t="s">
        <v>85</v>
      </c>
      <c r="H1980" t="s">
        <v>278</v>
      </c>
      <c r="I1980" t="s">
        <v>212</v>
      </c>
      <c r="J1980" t="s">
        <v>213</v>
      </c>
      <c r="K1980" t="s">
        <v>149</v>
      </c>
      <c r="M1980" t="s">
        <v>542</v>
      </c>
      <c r="N1980" t="s">
        <v>215</v>
      </c>
      <c r="O1980" s="57">
        <v>46300.607303240744</v>
      </c>
      <c r="P1980" s="57">
        <v>46300.607314814813</v>
      </c>
      <c r="Q1980">
        <v>69403328</v>
      </c>
      <c r="T1980" t="s">
        <v>2440</v>
      </c>
      <c r="V1980" t="s">
        <v>2441</v>
      </c>
      <c r="Z1980">
        <v>114.9491</v>
      </c>
      <c r="AA1980">
        <v>-8.49</v>
      </c>
      <c r="AB1980" t="s">
        <v>2442</v>
      </c>
      <c r="AC1980" t="s">
        <v>229</v>
      </c>
      <c r="AL1980" t="s">
        <v>217</v>
      </c>
      <c r="AM1980" t="s">
        <v>2439</v>
      </c>
      <c r="AN1980" t="s">
        <v>6</v>
      </c>
      <c r="AO1980" s="57">
        <v>46152.611331018517</v>
      </c>
      <c r="AP1980" s="57">
        <v>46299</v>
      </c>
      <c r="AR1980" t="s">
        <v>543</v>
      </c>
      <c r="AS1980" t="s">
        <v>85</v>
      </c>
      <c r="AT1980" t="s">
        <v>230</v>
      </c>
      <c r="AV1980" t="s">
        <v>3051</v>
      </c>
      <c r="AW1980" t="s">
        <v>2443</v>
      </c>
      <c r="AX1980" t="s">
        <v>222</v>
      </c>
      <c r="BA1980" s="57">
        <v>46299.333333333336</v>
      </c>
      <c r="BB1980" t="s">
        <v>2439</v>
      </c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str">
        <f>VLOOKUP(H1980,Sheet2!$A$1:$B$270,2,FALSE)</f>
        <v>TABANAN</v>
      </c>
    </row>
    <row r="1981" spans="1:61">
      <c r="A1981">
        <v>1980</v>
      </c>
      <c r="B1981">
        <v>1002622731</v>
      </c>
      <c r="C1981">
        <v>3</v>
      </c>
      <c r="D1981" t="s">
        <v>34</v>
      </c>
      <c r="E1981">
        <v>5</v>
      </c>
      <c r="F1981" t="s">
        <v>546</v>
      </c>
      <c r="G1981" t="s">
        <v>85</v>
      </c>
      <c r="H1981" t="s">
        <v>278</v>
      </c>
      <c r="I1981" t="s">
        <v>212</v>
      </c>
      <c r="J1981" t="s">
        <v>213</v>
      </c>
      <c r="K1981" t="s">
        <v>149</v>
      </c>
      <c r="M1981" t="s">
        <v>542</v>
      </c>
      <c r="N1981" t="s">
        <v>215</v>
      </c>
      <c r="O1981" s="57">
        <v>46300.618252314816</v>
      </c>
      <c r="P1981" s="57">
        <v>46300.618263888886</v>
      </c>
      <c r="Q1981">
        <v>69403354</v>
      </c>
      <c r="T1981" t="s">
        <v>2440</v>
      </c>
      <c r="V1981" t="s">
        <v>2448</v>
      </c>
      <c r="Z1981">
        <v>114.9491</v>
      </c>
      <c r="AA1981">
        <v>-8.49</v>
      </c>
      <c r="AB1981" t="s">
        <v>2438</v>
      </c>
      <c r="AC1981" t="s">
        <v>229</v>
      </c>
      <c r="AL1981" t="s">
        <v>217</v>
      </c>
      <c r="AM1981" t="s">
        <v>2439</v>
      </c>
      <c r="AN1981" t="s">
        <v>6</v>
      </c>
      <c r="AO1981" s="57">
        <v>46152.632743055554</v>
      </c>
      <c r="AP1981" s="57">
        <v>46299</v>
      </c>
      <c r="AR1981" t="s">
        <v>543</v>
      </c>
      <c r="AS1981" t="s">
        <v>85</v>
      </c>
      <c r="AT1981" t="s">
        <v>230</v>
      </c>
      <c r="AV1981" t="s">
        <v>3052</v>
      </c>
      <c r="AW1981" t="s">
        <v>540</v>
      </c>
      <c r="AX1981" t="s">
        <v>222</v>
      </c>
      <c r="BA1981" s="57">
        <v>46299.333333333336</v>
      </c>
      <c r="BB1981" t="s">
        <v>2439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str">
        <f>VLOOKUP(H1981,Sheet2!$A$1:$B$270,2,FALSE)</f>
        <v>TABANAN</v>
      </c>
    </row>
    <row r="1982" spans="1:61">
      <c r="A1982">
        <v>1981</v>
      </c>
      <c r="B1982">
        <v>1002622711</v>
      </c>
      <c r="C1982">
        <v>3</v>
      </c>
      <c r="D1982" t="s">
        <v>34</v>
      </c>
      <c r="E1982">
        <v>5</v>
      </c>
      <c r="F1982" t="s">
        <v>546</v>
      </c>
      <c r="G1982" t="s">
        <v>85</v>
      </c>
      <c r="H1982" t="s">
        <v>278</v>
      </c>
      <c r="I1982" t="s">
        <v>212</v>
      </c>
      <c r="J1982" t="s">
        <v>213</v>
      </c>
      <c r="K1982" t="s">
        <v>149</v>
      </c>
      <c r="M1982" t="s">
        <v>542</v>
      </c>
      <c r="N1982" t="s">
        <v>215</v>
      </c>
      <c r="O1982" s="57">
        <v>46300.615034722221</v>
      </c>
      <c r="P1982" s="57">
        <v>46300.615046296298</v>
      </c>
      <c r="Q1982">
        <v>69403343</v>
      </c>
      <c r="T1982" t="s">
        <v>2435</v>
      </c>
      <c r="V1982" t="s">
        <v>2437</v>
      </c>
      <c r="Z1982">
        <v>114.9491</v>
      </c>
      <c r="AA1982">
        <v>-8.49</v>
      </c>
      <c r="AB1982" t="s">
        <v>2438</v>
      </c>
      <c r="AC1982" t="s">
        <v>229</v>
      </c>
      <c r="AL1982" t="s">
        <v>217</v>
      </c>
      <c r="AM1982" t="s">
        <v>2439</v>
      </c>
      <c r="AN1982" t="s">
        <v>6</v>
      </c>
      <c r="AO1982" s="57">
        <v>46152.632743055554</v>
      </c>
      <c r="AP1982" s="57">
        <v>46299</v>
      </c>
      <c r="AR1982" t="s">
        <v>543</v>
      </c>
      <c r="AS1982" t="s">
        <v>85</v>
      </c>
      <c r="AT1982" t="s">
        <v>230</v>
      </c>
      <c r="AV1982" t="s">
        <v>3053</v>
      </c>
      <c r="AW1982" t="s">
        <v>540</v>
      </c>
      <c r="AX1982" t="s">
        <v>222</v>
      </c>
      <c r="BA1982" s="57">
        <v>46299.333333333336</v>
      </c>
      <c r="BB1982" t="s">
        <v>2439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str">
        <f>VLOOKUP(H1982,Sheet2!$A$1:$B$270,2,FALSE)</f>
        <v>TABANAN</v>
      </c>
    </row>
    <row r="1983" spans="1:61">
      <c r="A1983">
        <v>1982</v>
      </c>
      <c r="B1983">
        <v>1002622699</v>
      </c>
      <c r="C1983">
        <v>3</v>
      </c>
      <c r="D1983" t="s">
        <v>34</v>
      </c>
      <c r="E1983">
        <v>5</v>
      </c>
      <c r="F1983" t="s">
        <v>546</v>
      </c>
      <c r="G1983" t="s">
        <v>85</v>
      </c>
      <c r="H1983" t="s">
        <v>278</v>
      </c>
      <c r="I1983" t="s">
        <v>212</v>
      </c>
      <c r="J1983" t="s">
        <v>213</v>
      </c>
      <c r="K1983" t="s">
        <v>149</v>
      </c>
      <c r="M1983" t="s">
        <v>542</v>
      </c>
      <c r="N1983" t="s">
        <v>215</v>
      </c>
      <c r="O1983" s="57">
        <v>46300.611296296294</v>
      </c>
      <c r="P1983" s="57">
        <v>46300.611307870371</v>
      </c>
      <c r="Q1983">
        <v>69403340</v>
      </c>
      <c r="T1983" t="s">
        <v>2440</v>
      </c>
      <c r="V1983" t="s">
        <v>2452</v>
      </c>
      <c r="Z1983">
        <v>114.9491</v>
      </c>
      <c r="AA1983">
        <v>-8.49</v>
      </c>
      <c r="AB1983" t="s">
        <v>2438</v>
      </c>
      <c r="AC1983" t="s">
        <v>229</v>
      </c>
      <c r="AL1983" t="s">
        <v>217</v>
      </c>
      <c r="AM1983" t="s">
        <v>2439</v>
      </c>
      <c r="AN1983" t="s">
        <v>6</v>
      </c>
      <c r="AO1983" s="57">
        <v>46152.632743055554</v>
      </c>
      <c r="AP1983" s="57">
        <v>46299</v>
      </c>
      <c r="AR1983" t="s">
        <v>543</v>
      </c>
      <c r="AS1983" t="s">
        <v>85</v>
      </c>
      <c r="AT1983" t="s">
        <v>230</v>
      </c>
      <c r="AV1983" t="s">
        <v>3054</v>
      </c>
      <c r="AW1983" t="s">
        <v>2453</v>
      </c>
      <c r="AX1983" t="s">
        <v>222</v>
      </c>
      <c r="BA1983" s="57">
        <v>46299.333333333336</v>
      </c>
      <c r="BB1983" t="s">
        <v>2439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str">
        <f>VLOOKUP(H1983,Sheet2!$A$1:$B$270,2,FALSE)</f>
        <v>TABANAN</v>
      </c>
    </row>
    <row r="1984" spans="1:61">
      <c r="A1984">
        <v>1983</v>
      </c>
      <c r="B1984">
        <v>1002623520</v>
      </c>
      <c r="C1984">
        <v>3</v>
      </c>
      <c r="D1984" t="s">
        <v>34</v>
      </c>
      <c r="E1984">
        <v>5</v>
      </c>
      <c r="F1984" t="s">
        <v>546</v>
      </c>
      <c r="G1984" t="s">
        <v>85</v>
      </c>
      <c r="H1984" t="s">
        <v>278</v>
      </c>
      <c r="I1984" t="s">
        <v>212</v>
      </c>
      <c r="J1984" t="s">
        <v>213</v>
      </c>
      <c r="K1984" t="s">
        <v>149</v>
      </c>
      <c r="M1984" t="s">
        <v>542</v>
      </c>
      <c r="N1984" t="s">
        <v>215</v>
      </c>
      <c r="O1984" s="57">
        <v>46301.379224537035</v>
      </c>
      <c r="P1984" s="57">
        <v>46301.379236111112</v>
      </c>
      <c r="Q1984">
        <v>69403334</v>
      </c>
      <c r="T1984" t="s">
        <v>2435</v>
      </c>
      <c r="V1984" t="s">
        <v>2461</v>
      </c>
      <c r="Z1984">
        <v>114.9491</v>
      </c>
      <c r="AA1984">
        <v>-8.49</v>
      </c>
      <c r="AB1984" t="s">
        <v>2442</v>
      </c>
      <c r="AC1984" t="s">
        <v>229</v>
      </c>
      <c r="AL1984" t="s">
        <v>217</v>
      </c>
      <c r="AM1984" t="s">
        <v>2439</v>
      </c>
      <c r="AN1984" t="s">
        <v>6</v>
      </c>
      <c r="AO1984" s="57">
        <v>46183.392407407409</v>
      </c>
      <c r="AP1984" s="57">
        <v>46299</v>
      </c>
      <c r="AR1984" t="s">
        <v>543</v>
      </c>
      <c r="AS1984" t="s">
        <v>85</v>
      </c>
      <c r="AT1984" t="s">
        <v>230</v>
      </c>
      <c r="AV1984" t="s">
        <v>3664</v>
      </c>
      <c r="AW1984" t="s">
        <v>1984</v>
      </c>
      <c r="AX1984" t="s">
        <v>222</v>
      </c>
      <c r="BA1984" s="57">
        <v>46299.333333333336</v>
      </c>
      <c r="BB1984" t="s">
        <v>2439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str">
        <f>VLOOKUP(H1984,Sheet2!$A$1:$B$270,2,FALSE)</f>
        <v>TABANAN</v>
      </c>
    </row>
    <row r="1985" spans="1:61">
      <c r="A1985">
        <v>1984</v>
      </c>
      <c r="B1985">
        <v>1002623524</v>
      </c>
      <c r="C1985">
        <v>3</v>
      </c>
      <c r="D1985" t="s">
        <v>34</v>
      </c>
      <c r="E1985">
        <v>5</v>
      </c>
      <c r="F1985" t="s">
        <v>546</v>
      </c>
      <c r="G1985" t="s">
        <v>85</v>
      </c>
      <c r="H1985" t="s">
        <v>278</v>
      </c>
      <c r="I1985" t="s">
        <v>212</v>
      </c>
      <c r="J1985" t="s">
        <v>213</v>
      </c>
      <c r="K1985" t="s">
        <v>149</v>
      </c>
      <c r="M1985" t="s">
        <v>542</v>
      </c>
      <c r="N1985" t="s">
        <v>215</v>
      </c>
      <c r="O1985" s="57">
        <v>46301.38003472222</v>
      </c>
      <c r="P1985" s="57">
        <v>46301.38003472222</v>
      </c>
      <c r="Q1985">
        <v>69403349</v>
      </c>
      <c r="T1985" t="s">
        <v>2435</v>
      </c>
      <c r="V1985" t="s">
        <v>2460</v>
      </c>
      <c r="Z1985">
        <v>114.9491</v>
      </c>
      <c r="AA1985">
        <v>-8.49</v>
      </c>
      <c r="AB1985" t="s">
        <v>2442</v>
      </c>
      <c r="AC1985" t="s">
        <v>229</v>
      </c>
      <c r="AL1985" t="s">
        <v>217</v>
      </c>
      <c r="AM1985" t="s">
        <v>2439</v>
      </c>
      <c r="AN1985" t="s">
        <v>6</v>
      </c>
      <c r="AO1985" s="57">
        <v>46183.392407407409</v>
      </c>
      <c r="AP1985" s="57">
        <v>46299</v>
      </c>
      <c r="AR1985" t="s">
        <v>543</v>
      </c>
      <c r="AS1985" t="s">
        <v>85</v>
      </c>
      <c r="AT1985" t="s">
        <v>230</v>
      </c>
      <c r="AV1985" t="s">
        <v>3665</v>
      </c>
      <c r="AW1985" t="s">
        <v>1984</v>
      </c>
      <c r="AX1985" t="s">
        <v>222</v>
      </c>
      <c r="BA1985" s="57">
        <v>46299.333333333336</v>
      </c>
      <c r="BB1985" t="s">
        <v>2439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str">
        <f>VLOOKUP(H1985,Sheet2!$A$1:$B$270,2,FALSE)</f>
        <v>TABANAN</v>
      </c>
    </row>
    <row r="1986" spans="1:61">
      <c r="A1986">
        <v>1985</v>
      </c>
      <c r="B1986">
        <v>1002623506</v>
      </c>
      <c r="C1986">
        <v>3</v>
      </c>
      <c r="D1986" t="s">
        <v>34</v>
      </c>
      <c r="E1986">
        <v>5</v>
      </c>
      <c r="F1986" t="s">
        <v>546</v>
      </c>
      <c r="G1986" t="s">
        <v>85</v>
      </c>
      <c r="H1986" t="s">
        <v>278</v>
      </c>
      <c r="I1986" t="s">
        <v>212</v>
      </c>
      <c r="J1986" t="s">
        <v>213</v>
      </c>
      <c r="K1986" t="s">
        <v>149</v>
      </c>
      <c r="M1986" t="s">
        <v>542</v>
      </c>
      <c r="N1986" t="s">
        <v>215</v>
      </c>
      <c r="O1986" s="57">
        <v>46301.376562500001</v>
      </c>
      <c r="P1986" s="57">
        <v>46301.376562500001</v>
      </c>
      <c r="Q1986">
        <v>69403369</v>
      </c>
      <c r="T1986" t="s">
        <v>2456</v>
      </c>
      <c r="V1986" t="s">
        <v>2458</v>
      </c>
      <c r="Z1986">
        <v>114.9491</v>
      </c>
      <c r="AA1986">
        <v>-8.49</v>
      </c>
      <c r="AB1986" t="s">
        <v>2438</v>
      </c>
      <c r="AC1986" t="s">
        <v>229</v>
      </c>
      <c r="AL1986" t="s">
        <v>217</v>
      </c>
      <c r="AM1986" t="s">
        <v>2439</v>
      </c>
      <c r="AN1986" t="s">
        <v>6</v>
      </c>
      <c r="AO1986" s="57">
        <v>46183.392407407409</v>
      </c>
      <c r="AP1986" s="57">
        <v>46299</v>
      </c>
      <c r="AR1986" t="s">
        <v>543</v>
      </c>
      <c r="AS1986" t="s">
        <v>85</v>
      </c>
      <c r="AT1986" t="s">
        <v>230</v>
      </c>
      <c r="AV1986" t="s">
        <v>3666</v>
      </c>
      <c r="AW1986" t="s">
        <v>2453</v>
      </c>
      <c r="AX1986" t="s">
        <v>222</v>
      </c>
      <c r="BA1986" s="57">
        <v>46299.333333333336</v>
      </c>
      <c r="BB1986" t="s">
        <v>2439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str">
        <f>VLOOKUP(H1986,Sheet2!$A$1:$B$270,2,FALSE)</f>
        <v>TABANAN</v>
      </c>
    </row>
    <row r="1987" spans="1:61">
      <c r="A1987">
        <v>1986</v>
      </c>
      <c r="B1987">
        <v>1002623518</v>
      </c>
      <c r="C1987">
        <v>3</v>
      </c>
      <c r="D1987" t="s">
        <v>34</v>
      </c>
      <c r="E1987">
        <v>5</v>
      </c>
      <c r="F1987" t="s">
        <v>546</v>
      </c>
      <c r="G1987" t="s">
        <v>85</v>
      </c>
      <c r="H1987" t="s">
        <v>278</v>
      </c>
      <c r="I1987" t="s">
        <v>212</v>
      </c>
      <c r="J1987" t="s">
        <v>213</v>
      </c>
      <c r="K1987" t="s">
        <v>149</v>
      </c>
      <c r="M1987" t="s">
        <v>542</v>
      </c>
      <c r="N1987" t="s">
        <v>215</v>
      </c>
      <c r="O1987" s="57">
        <v>46301.378483796296</v>
      </c>
      <c r="P1987" s="57">
        <v>46301.378483796296</v>
      </c>
      <c r="Q1987">
        <v>69403323</v>
      </c>
      <c r="T1987" t="s">
        <v>2440</v>
      </c>
      <c r="V1987" t="s">
        <v>2454</v>
      </c>
      <c r="Z1987">
        <v>114.9491</v>
      </c>
      <c r="AA1987">
        <v>-8.49</v>
      </c>
      <c r="AB1987" t="s">
        <v>2442</v>
      </c>
      <c r="AC1987" t="s">
        <v>229</v>
      </c>
      <c r="AL1987" t="s">
        <v>217</v>
      </c>
      <c r="AM1987" t="s">
        <v>2455</v>
      </c>
      <c r="AN1987" t="s">
        <v>6</v>
      </c>
      <c r="AO1987" s="57">
        <v>46183.392407407409</v>
      </c>
      <c r="AP1987" s="57">
        <v>46299</v>
      </c>
      <c r="AR1987" t="s">
        <v>543</v>
      </c>
      <c r="AS1987" t="s">
        <v>85</v>
      </c>
      <c r="AT1987" t="s">
        <v>230</v>
      </c>
      <c r="AV1987" t="s">
        <v>3667</v>
      </c>
      <c r="AW1987" t="s">
        <v>1984</v>
      </c>
      <c r="AX1987" t="s">
        <v>222</v>
      </c>
      <c r="BA1987" s="57">
        <v>46299.333333333336</v>
      </c>
      <c r="BB1987" t="s">
        <v>2455</v>
      </c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str">
        <f>VLOOKUP(H1987,Sheet2!$A$1:$B$270,2,FALSE)</f>
        <v>TABANAN</v>
      </c>
    </row>
    <row r="1988" spans="1:61">
      <c r="A1988">
        <v>1987</v>
      </c>
      <c r="B1988">
        <v>1002628549</v>
      </c>
      <c r="C1988">
        <v>3</v>
      </c>
      <c r="D1988" t="s">
        <v>34</v>
      </c>
      <c r="E1988">
        <v>5</v>
      </c>
      <c r="F1988" t="s">
        <v>546</v>
      </c>
      <c r="G1988" t="s">
        <v>85</v>
      </c>
      <c r="H1988" t="s">
        <v>278</v>
      </c>
      <c r="I1988" t="s">
        <v>212</v>
      </c>
      <c r="J1988" t="s">
        <v>213</v>
      </c>
      <c r="K1988" t="s">
        <v>149</v>
      </c>
      <c r="M1988" t="s">
        <v>836</v>
      </c>
      <c r="N1988" t="s">
        <v>215</v>
      </c>
      <c r="O1988" s="57">
        <v>46303.742627314816</v>
      </c>
      <c r="P1988" s="57">
        <v>46304.417870370373</v>
      </c>
      <c r="Q1988">
        <v>69400838</v>
      </c>
      <c r="S1988">
        <v>172413245235</v>
      </c>
      <c r="T1988" t="s">
        <v>4805</v>
      </c>
      <c r="U1988" t="s">
        <v>4806</v>
      </c>
      <c r="V1988" t="s">
        <v>4807</v>
      </c>
      <c r="Z1988">
        <v>115.09691204695299</v>
      </c>
      <c r="AA1988">
        <v>-8.5769942907975896</v>
      </c>
      <c r="AB1988" t="s">
        <v>4808</v>
      </c>
      <c r="AC1988" t="s">
        <v>229</v>
      </c>
      <c r="AL1988" t="s">
        <v>217</v>
      </c>
      <c r="AM1988" t="s">
        <v>4809</v>
      </c>
      <c r="AN1988" t="s">
        <v>6</v>
      </c>
      <c r="AO1988" s="57">
        <v>46244.746631944443</v>
      </c>
      <c r="AQ1988" t="s">
        <v>838</v>
      </c>
      <c r="AR1988" t="s">
        <v>14</v>
      </c>
      <c r="AS1988" t="s">
        <v>85</v>
      </c>
      <c r="AT1988" t="s">
        <v>342</v>
      </c>
      <c r="AV1988" t="s">
        <v>837</v>
      </c>
      <c r="AW1988" t="s">
        <v>4581</v>
      </c>
      <c r="AX1988" t="s">
        <v>222</v>
      </c>
      <c r="BA1988" s="57">
        <v>46303.291666666664</v>
      </c>
      <c r="BB1988" t="s">
        <v>4809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str">
        <f>VLOOKUP(H1988,Sheet2!$A$1:$B$270,2,FALSE)</f>
        <v>TABANAN</v>
      </c>
    </row>
    <row r="1989" spans="1:61">
      <c r="A1989">
        <v>1988</v>
      </c>
      <c r="B1989">
        <v>1002621590</v>
      </c>
      <c r="C1989">
        <v>3</v>
      </c>
      <c r="D1989" t="s">
        <v>34</v>
      </c>
      <c r="E1989">
        <v>5</v>
      </c>
      <c r="F1989" t="s">
        <v>546</v>
      </c>
      <c r="G1989" t="s">
        <v>85</v>
      </c>
      <c r="H1989" t="s">
        <v>278</v>
      </c>
      <c r="I1989" t="s">
        <v>212</v>
      </c>
      <c r="J1989" t="s">
        <v>213</v>
      </c>
      <c r="K1989" t="s">
        <v>149</v>
      </c>
      <c r="M1989" t="s">
        <v>76</v>
      </c>
      <c r="N1989" t="s">
        <v>215</v>
      </c>
      <c r="O1989" s="57">
        <v>46300.35528935185</v>
      </c>
      <c r="P1989" s="57">
        <v>46301.449826388889</v>
      </c>
      <c r="Q1989">
        <v>69404022</v>
      </c>
      <c r="S1989">
        <v>172413245197</v>
      </c>
      <c r="T1989" t="s">
        <v>3055</v>
      </c>
      <c r="U1989" t="s">
        <v>3056</v>
      </c>
      <c r="V1989" t="s">
        <v>3057</v>
      </c>
      <c r="Z1989">
        <v>115.1276422</v>
      </c>
      <c r="AA1989">
        <v>-8.5313531999999999</v>
      </c>
      <c r="AB1989" t="s">
        <v>3058</v>
      </c>
      <c r="AC1989" t="s">
        <v>229</v>
      </c>
      <c r="AL1989" t="s">
        <v>217</v>
      </c>
      <c r="AM1989" t="s">
        <v>3059</v>
      </c>
      <c r="AN1989" t="s">
        <v>6</v>
      </c>
      <c r="AO1989" s="57">
        <v>46152.361574074072</v>
      </c>
      <c r="AP1989" s="57">
        <v>46301.333333333336</v>
      </c>
      <c r="AR1989" t="s">
        <v>218</v>
      </c>
      <c r="AS1989" t="s">
        <v>85</v>
      </c>
      <c r="AT1989" t="s">
        <v>230</v>
      </c>
      <c r="AU1989">
        <v>20261006</v>
      </c>
      <c r="AV1989" t="s">
        <v>221</v>
      </c>
      <c r="AW1989" t="s">
        <v>540</v>
      </c>
      <c r="AX1989" t="s">
        <v>222</v>
      </c>
      <c r="BA1989" s="57">
        <v>46301.333333333336</v>
      </c>
      <c r="BB1989" t="s">
        <v>3059</v>
      </c>
      <c r="BC1989">
        <v>2026</v>
      </c>
      <c r="BD1989">
        <v>10</v>
      </c>
      <c r="BE1989">
        <v>6</v>
      </c>
      <c r="BF1989" s="6">
        <f t="shared" si="93"/>
        <v>46301</v>
      </c>
      <c r="BG1989">
        <f t="shared" si="94"/>
        <v>-0.33333333333575865</v>
      </c>
      <c r="BH1989" t="str">
        <f t="shared" si="95"/>
        <v>COMPLY</v>
      </c>
      <c r="BI1989" t="str">
        <f>VLOOKUP(H1989,Sheet2!$A$1:$B$270,2,FALSE)</f>
        <v>TABANAN</v>
      </c>
    </row>
    <row r="1990" spans="1:61">
      <c r="A1990">
        <v>1989</v>
      </c>
      <c r="B1990">
        <v>1002621600</v>
      </c>
      <c r="C1990">
        <v>3</v>
      </c>
      <c r="D1990" t="s">
        <v>34</v>
      </c>
      <c r="E1990">
        <v>5</v>
      </c>
      <c r="F1990" t="s">
        <v>546</v>
      </c>
      <c r="G1990" t="s">
        <v>85</v>
      </c>
      <c r="H1990" t="s">
        <v>278</v>
      </c>
      <c r="I1990" t="s">
        <v>212</v>
      </c>
      <c r="J1990" t="s">
        <v>213</v>
      </c>
      <c r="K1990" t="s">
        <v>149</v>
      </c>
      <c r="M1990" t="s">
        <v>76</v>
      </c>
      <c r="N1990" t="s">
        <v>215</v>
      </c>
      <c r="O1990" s="57">
        <v>46300.359872685185</v>
      </c>
      <c r="P1990" s="57">
        <v>46301.663854166669</v>
      </c>
      <c r="Q1990">
        <v>69404036</v>
      </c>
      <c r="S1990">
        <v>172413245198</v>
      </c>
      <c r="T1990" t="s">
        <v>3060</v>
      </c>
      <c r="U1990" t="s">
        <v>3061</v>
      </c>
      <c r="V1990" t="s">
        <v>3062</v>
      </c>
      <c r="Z1990">
        <v>115.14450720000001</v>
      </c>
      <c r="AA1990">
        <v>-8.4264419000000004</v>
      </c>
      <c r="AB1990" t="s">
        <v>3063</v>
      </c>
      <c r="AC1990" t="s">
        <v>229</v>
      </c>
      <c r="AL1990" t="s">
        <v>217</v>
      </c>
      <c r="AM1990" t="s">
        <v>3064</v>
      </c>
      <c r="AN1990" t="s">
        <v>6</v>
      </c>
      <c r="AO1990" s="57">
        <v>46152.361574074072</v>
      </c>
      <c r="AP1990" s="57">
        <v>46301.333333333336</v>
      </c>
      <c r="AR1990" t="s">
        <v>218</v>
      </c>
      <c r="AS1990" t="s">
        <v>85</v>
      </c>
      <c r="AT1990" t="s">
        <v>230</v>
      </c>
      <c r="AU1990">
        <v>20261006</v>
      </c>
      <c r="AV1990" t="s">
        <v>221</v>
      </c>
      <c r="AW1990" t="s">
        <v>540</v>
      </c>
      <c r="AX1990" t="s">
        <v>222</v>
      </c>
      <c r="BA1990" s="57">
        <v>46301.333333333336</v>
      </c>
      <c r="BB1990" t="s">
        <v>3064</v>
      </c>
      <c r="BC1990">
        <v>2026</v>
      </c>
      <c r="BD1990">
        <v>10</v>
      </c>
      <c r="BE1990">
        <v>6</v>
      </c>
      <c r="BF1990" s="6">
        <f t="shared" si="93"/>
        <v>46301</v>
      </c>
      <c r="BG1990">
        <f t="shared" si="94"/>
        <v>-0.33333333333575865</v>
      </c>
      <c r="BH1990" t="str">
        <f t="shared" si="95"/>
        <v>COMPLY</v>
      </c>
      <c r="BI1990" t="str">
        <f>VLOOKUP(H1990,Sheet2!$A$1:$B$270,2,FALSE)</f>
        <v>TABANAN</v>
      </c>
    </row>
    <row r="1991" spans="1:61">
      <c r="A1991">
        <v>1990</v>
      </c>
      <c r="B1991">
        <v>1002626557</v>
      </c>
      <c r="C1991">
        <v>3</v>
      </c>
      <c r="D1991" t="s">
        <v>34</v>
      </c>
      <c r="E1991">
        <v>5</v>
      </c>
      <c r="F1991" t="s">
        <v>546</v>
      </c>
      <c r="G1991" t="s">
        <v>85</v>
      </c>
      <c r="H1991" t="s">
        <v>278</v>
      </c>
      <c r="I1991" t="s">
        <v>212</v>
      </c>
      <c r="J1991" t="s">
        <v>213</v>
      </c>
      <c r="K1991" t="s">
        <v>149</v>
      </c>
      <c r="M1991" t="s">
        <v>76</v>
      </c>
      <c r="N1991" t="s">
        <v>563</v>
      </c>
      <c r="O1991" s="57">
        <v>46302.645370370374</v>
      </c>
      <c r="P1991" s="57">
        <v>46303.720324074071</v>
      </c>
      <c r="Q1991">
        <v>69405991</v>
      </c>
      <c r="S1991">
        <v>172413244789</v>
      </c>
      <c r="T1991" t="s">
        <v>4351</v>
      </c>
      <c r="U1991" t="s">
        <v>4352</v>
      </c>
      <c r="V1991" t="s">
        <v>4353</v>
      </c>
      <c r="Z1991">
        <v>115.1451118</v>
      </c>
      <c r="AA1991">
        <v>-8.4218925999999996</v>
      </c>
      <c r="AB1991" t="s">
        <v>4354</v>
      </c>
      <c r="AC1991" t="s">
        <v>229</v>
      </c>
      <c r="AL1991" t="s">
        <v>217</v>
      </c>
      <c r="AM1991" t="s">
        <v>4104</v>
      </c>
      <c r="AN1991" t="s">
        <v>6</v>
      </c>
      <c r="AO1991" s="57">
        <v>46213.66333333333</v>
      </c>
      <c r="AP1991" s="57">
        <v>46303.625</v>
      </c>
      <c r="AR1991" t="s">
        <v>218</v>
      </c>
      <c r="AS1991" t="s">
        <v>85</v>
      </c>
      <c r="AT1991" t="s">
        <v>342</v>
      </c>
      <c r="AU1991">
        <v>20261008</v>
      </c>
      <c r="AV1991" t="s">
        <v>221</v>
      </c>
      <c r="AW1991" t="s">
        <v>559</v>
      </c>
      <c r="AX1991" t="s">
        <v>222</v>
      </c>
      <c r="BA1991" s="57">
        <v>46303.625</v>
      </c>
      <c r="BB1991" t="s">
        <v>4104</v>
      </c>
      <c r="BC1991">
        <v>2026</v>
      </c>
      <c r="BD1991">
        <v>10</v>
      </c>
      <c r="BE1991">
        <v>8</v>
      </c>
      <c r="BF1991" s="6">
        <f t="shared" si="93"/>
        <v>46303</v>
      </c>
      <c r="BG1991">
        <f t="shared" si="94"/>
        <v>-0.625</v>
      </c>
      <c r="BH1991" t="str">
        <f t="shared" si="95"/>
        <v>COMPLY</v>
      </c>
      <c r="BI1991" t="str">
        <f>VLOOKUP(H1991,Sheet2!$A$1:$B$270,2,FALSE)</f>
        <v>TABANAN</v>
      </c>
    </row>
    <row r="1992" spans="1:61">
      <c r="A1992">
        <v>1991</v>
      </c>
      <c r="B1992">
        <v>1002626521</v>
      </c>
      <c r="C1992">
        <v>3</v>
      </c>
      <c r="D1992" t="s">
        <v>34</v>
      </c>
      <c r="E1992">
        <v>5</v>
      </c>
      <c r="F1992" t="s">
        <v>546</v>
      </c>
      <c r="G1992" t="s">
        <v>85</v>
      </c>
      <c r="H1992" t="s">
        <v>278</v>
      </c>
      <c r="I1992" t="s">
        <v>212</v>
      </c>
      <c r="J1992" t="s">
        <v>213</v>
      </c>
      <c r="K1992" t="s">
        <v>149</v>
      </c>
      <c r="M1992" t="s">
        <v>76</v>
      </c>
      <c r="N1992" t="s">
        <v>215</v>
      </c>
      <c r="O1992" s="57">
        <v>46302.638009259259</v>
      </c>
      <c r="P1992" s="57">
        <v>46303.709432870368</v>
      </c>
      <c r="Q1992">
        <v>69405962</v>
      </c>
      <c r="S1992">
        <v>172413245225</v>
      </c>
      <c r="T1992" t="s">
        <v>4351</v>
      </c>
      <c r="U1992" t="s">
        <v>4352</v>
      </c>
      <c r="V1992" t="s">
        <v>4361</v>
      </c>
      <c r="Z1992">
        <v>115.1451118</v>
      </c>
      <c r="AA1992">
        <v>-8.4218925999999996</v>
      </c>
      <c r="AB1992" t="s">
        <v>4354</v>
      </c>
      <c r="AC1992" t="s">
        <v>229</v>
      </c>
      <c r="AL1992" t="s">
        <v>217</v>
      </c>
      <c r="AM1992" t="s">
        <v>4362</v>
      </c>
      <c r="AN1992" t="s">
        <v>6</v>
      </c>
      <c r="AO1992" s="57">
        <v>46213.642511574071</v>
      </c>
      <c r="AP1992" s="57">
        <v>46304.458333333336</v>
      </c>
      <c r="AR1992" t="s">
        <v>218</v>
      </c>
      <c r="AS1992" t="s">
        <v>85</v>
      </c>
      <c r="AT1992" t="s">
        <v>342</v>
      </c>
      <c r="AU1992">
        <v>20261008</v>
      </c>
      <c r="AV1992" t="s">
        <v>221</v>
      </c>
      <c r="AW1992" t="s">
        <v>1591</v>
      </c>
      <c r="AX1992" t="s">
        <v>222</v>
      </c>
      <c r="BA1992" s="57">
        <v>46304.458333333336</v>
      </c>
      <c r="BB1992" t="s">
        <v>4362</v>
      </c>
      <c r="BC1992">
        <v>2026</v>
      </c>
      <c r="BD1992">
        <v>10</v>
      </c>
      <c r="BE1992">
        <v>8</v>
      </c>
      <c r="BF1992" s="6">
        <f t="shared" si="93"/>
        <v>46303</v>
      </c>
      <c r="BG1992">
        <f t="shared" si="94"/>
        <v>-1.4583333333357587</v>
      </c>
      <c r="BH1992" t="str">
        <f t="shared" si="95"/>
        <v>COMPLY</v>
      </c>
      <c r="BI1992" t="str">
        <f>VLOOKUP(H1992,Sheet2!$A$1:$B$270,2,FALSE)</f>
        <v>TABANAN</v>
      </c>
    </row>
    <row r="1993" spans="1:61">
      <c r="A1993">
        <v>1992</v>
      </c>
      <c r="B1993">
        <v>1002629282</v>
      </c>
      <c r="C1993">
        <v>3</v>
      </c>
      <c r="D1993" t="s">
        <v>34</v>
      </c>
      <c r="E1993">
        <v>5</v>
      </c>
      <c r="F1993" t="s">
        <v>546</v>
      </c>
      <c r="G1993" t="s">
        <v>85</v>
      </c>
      <c r="H1993" t="s">
        <v>278</v>
      </c>
      <c r="I1993" t="s">
        <v>212</v>
      </c>
      <c r="J1993" t="s">
        <v>213</v>
      </c>
      <c r="K1993" t="s">
        <v>149</v>
      </c>
      <c r="M1993" t="s">
        <v>76</v>
      </c>
      <c r="N1993" t="s">
        <v>215</v>
      </c>
      <c r="O1993" s="57">
        <v>46304.448067129626</v>
      </c>
      <c r="P1993" s="57">
        <v>46304.579583333332</v>
      </c>
      <c r="Q1993">
        <v>69400838</v>
      </c>
      <c r="S1993">
        <v>172413244816</v>
      </c>
      <c r="T1993" t="s">
        <v>4805</v>
      </c>
      <c r="U1993" t="s">
        <v>5698</v>
      </c>
      <c r="V1993" t="s">
        <v>5699</v>
      </c>
      <c r="Z1993">
        <v>115.09691204695299</v>
      </c>
      <c r="AA1993">
        <v>-8.5769942907975896</v>
      </c>
      <c r="AB1993" t="s">
        <v>4808</v>
      </c>
      <c r="AC1993" t="s">
        <v>229</v>
      </c>
      <c r="AL1993" t="s">
        <v>217</v>
      </c>
      <c r="AM1993" t="s">
        <v>4809</v>
      </c>
      <c r="AN1993" t="s">
        <v>6</v>
      </c>
      <c r="AO1993" s="57">
        <v>46275.454965277779</v>
      </c>
      <c r="AR1993" t="s">
        <v>218</v>
      </c>
      <c r="AS1993" t="s">
        <v>85</v>
      </c>
      <c r="AT1993" t="s">
        <v>342</v>
      </c>
      <c r="AU1993">
        <v>20261009</v>
      </c>
      <c r="AV1993" t="s">
        <v>221</v>
      </c>
      <c r="AW1993" t="s">
        <v>5700</v>
      </c>
      <c r="AX1993" t="s">
        <v>222</v>
      </c>
      <c r="BA1993" s="57">
        <v>46304.291666666664</v>
      </c>
      <c r="BB1993" t="s">
        <v>4809</v>
      </c>
      <c r="BC1993">
        <v>2026</v>
      </c>
      <c r="BD1993">
        <v>10</v>
      </c>
      <c r="BE1993">
        <v>9</v>
      </c>
      <c r="BF1993" s="6">
        <f t="shared" si="93"/>
        <v>46304</v>
      </c>
      <c r="BG1993">
        <f t="shared" si="94"/>
        <v>-0.29166666666424135</v>
      </c>
      <c r="BH1993" t="str">
        <f t="shared" si="95"/>
        <v>COMPLY</v>
      </c>
      <c r="BI1993" t="str">
        <f>VLOOKUP(H1993,Sheet2!$A$1:$B$270,2,FALSE)</f>
        <v>TABANAN</v>
      </c>
    </row>
    <row r="1994" spans="1:61">
      <c r="A1994">
        <v>1993</v>
      </c>
      <c r="B1994">
        <v>1002629893</v>
      </c>
      <c r="C1994">
        <v>3</v>
      </c>
      <c r="D1994" t="s">
        <v>34</v>
      </c>
      <c r="E1994">
        <v>5</v>
      </c>
      <c r="F1994" t="s">
        <v>546</v>
      </c>
      <c r="G1994" t="s">
        <v>85</v>
      </c>
      <c r="H1994" t="s">
        <v>278</v>
      </c>
      <c r="I1994" t="s">
        <v>212</v>
      </c>
      <c r="J1994" t="s">
        <v>213</v>
      </c>
      <c r="K1994" t="s">
        <v>149</v>
      </c>
      <c r="M1994" t="s">
        <v>76</v>
      </c>
      <c r="N1994" t="s">
        <v>215</v>
      </c>
      <c r="O1994" s="57">
        <v>46304.603043981479</v>
      </c>
      <c r="P1994" s="57">
        <v>46304.859803240739</v>
      </c>
      <c r="Q1994">
        <v>69407430</v>
      </c>
      <c r="S1994">
        <v>172413245244</v>
      </c>
      <c r="T1994" t="s">
        <v>2435</v>
      </c>
      <c r="U1994" t="s">
        <v>2450</v>
      </c>
      <c r="V1994" t="s">
        <v>5701</v>
      </c>
      <c r="Z1994">
        <v>114.9505413</v>
      </c>
      <c r="AA1994">
        <v>-8.4895628999999992</v>
      </c>
      <c r="AB1994" t="s">
        <v>2438</v>
      </c>
      <c r="AC1994" t="s">
        <v>229</v>
      </c>
      <c r="AL1994" t="s">
        <v>217</v>
      </c>
      <c r="AM1994" t="s">
        <v>5702</v>
      </c>
      <c r="AN1994" t="s">
        <v>6</v>
      </c>
      <c r="AO1994" s="57">
        <v>46275.611446759256</v>
      </c>
      <c r="AP1994" s="57">
        <v>46305.625</v>
      </c>
      <c r="AR1994" t="s">
        <v>218</v>
      </c>
      <c r="AS1994" t="s">
        <v>85</v>
      </c>
      <c r="AT1994" t="s">
        <v>230</v>
      </c>
      <c r="AU1994">
        <v>20261009</v>
      </c>
      <c r="AV1994" t="s">
        <v>221</v>
      </c>
      <c r="AW1994" t="s">
        <v>540</v>
      </c>
      <c r="AX1994" t="s">
        <v>222</v>
      </c>
      <c r="BA1994" s="57">
        <v>46305.625</v>
      </c>
      <c r="BB1994" t="s">
        <v>5702</v>
      </c>
      <c r="BC1994">
        <v>2026</v>
      </c>
      <c r="BD1994">
        <v>10</v>
      </c>
      <c r="BE1994">
        <v>9</v>
      </c>
      <c r="BF1994" s="6">
        <f t="shared" si="93"/>
        <v>46304</v>
      </c>
      <c r="BG1994">
        <f t="shared" si="94"/>
        <v>-1.625</v>
      </c>
      <c r="BH1994" t="str">
        <f t="shared" si="95"/>
        <v>COMPLY</v>
      </c>
      <c r="BI1994" t="str">
        <f>VLOOKUP(H1994,Sheet2!$A$1:$B$270,2,FALSE)</f>
        <v>TABANAN</v>
      </c>
    </row>
    <row r="1995" spans="1:61">
      <c r="A1995">
        <v>1994</v>
      </c>
      <c r="B1995">
        <v>1002630184</v>
      </c>
      <c r="C1995">
        <v>3</v>
      </c>
      <c r="D1995" t="s">
        <v>34</v>
      </c>
      <c r="E1995">
        <v>5</v>
      </c>
      <c r="F1995" t="s">
        <v>546</v>
      </c>
      <c r="G1995" t="s">
        <v>85</v>
      </c>
      <c r="H1995" t="s">
        <v>278</v>
      </c>
      <c r="I1995" t="s">
        <v>212</v>
      </c>
      <c r="J1995" t="s">
        <v>213</v>
      </c>
      <c r="K1995" t="s">
        <v>149</v>
      </c>
      <c r="M1995" t="s">
        <v>76</v>
      </c>
      <c r="N1995" t="s">
        <v>215</v>
      </c>
      <c r="O1995" s="57">
        <v>46304.648541666669</v>
      </c>
      <c r="P1995" s="57">
        <v>46304.861886574072</v>
      </c>
      <c r="Q1995">
        <v>69407533</v>
      </c>
      <c r="S1995">
        <v>172413244821</v>
      </c>
      <c r="T1995" t="s">
        <v>5703</v>
      </c>
      <c r="U1995" t="s">
        <v>5704</v>
      </c>
      <c r="V1995" t="s">
        <v>5705</v>
      </c>
      <c r="Z1995">
        <v>114.9505413</v>
      </c>
      <c r="AA1995">
        <v>-8.4895628999999992</v>
      </c>
      <c r="AB1995" t="s">
        <v>2438</v>
      </c>
      <c r="AC1995" t="s">
        <v>229</v>
      </c>
      <c r="AL1995" t="s">
        <v>217</v>
      </c>
      <c r="AM1995" t="s">
        <v>5706</v>
      </c>
      <c r="AN1995" t="s">
        <v>6</v>
      </c>
      <c r="AO1995" s="57">
        <v>46275.653252314813</v>
      </c>
      <c r="AP1995" s="57">
        <v>46305.625</v>
      </c>
      <c r="AR1995" t="s">
        <v>218</v>
      </c>
      <c r="AS1995" t="s">
        <v>85</v>
      </c>
      <c r="AT1995" t="s">
        <v>230</v>
      </c>
      <c r="AU1995">
        <v>20261009</v>
      </c>
      <c r="AV1995" t="s">
        <v>221</v>
      </c>
      <c r="AW1995" t="s">
        <v>2453</v>
      </c>
      <c r="AX1995" t="s">
        <v>222</v>
      </c>
      <c r="BA1995" s="57">
        <v>46305.625</v>
      </c>
      <c r="BB1995" t="s">
        <v>5706</v>
      </c>
      <c r="BC1995">
        <v>2026</v>
      </c>
      <c r="BD1995">
        <v>10</v>
      </c>
      <c r="BE1995">
        <v>9</v>
      </c>
      <c r="BF1995" s="6">
        <f t="shared" si="93"/>
        <v>46304</v>
      </c>
      <c r="BG1995">
        <f t="shared" si="94"/>
        <v>-1.625</v>
      </c>
      <c r="BH1995" t="str">
        <f t="shared" si="95"/>
        <v>COMPLY</v>
      </c>
      <c r="BI1995" t="str">
        <f>VLOOKUP(H1995,Sheet2!$A$1:$B$270,2,FALSE)</f>
        <v>TABANAN</v>
      </c>
    </row>
    <row r="1996" spans="1:61">
      <c r="A1996">
        <v>1995</v>
      </c>
      <c r="B1996">
        <v>1002636217</v>
      </c>
      <c r="C1996">
        <v>3</v>
      </c>
      <c r="D1996" t="s">
        <v>34</v>
      </c>
      <c r="E1996">
        <v>5</v>
      </c>
      <c r="F1996" t="s">
        <v>546</v>
      </c>
      <c r="G1996" t="s">
        <v>85</v>
      </c>
      <c r="H1996" t="s">
        <v>278</v>
      </c>
      <c r="I1996" t="s">
        <v>212</v>
      </c>
      <c r="J1996" t="s">
        <v>213</v>
      </c>
      <c r="K1996" t="s">
        <v>149</v>
      </c>
      <c r="M1996" t="s">
        <v>76</v>
      </c>
      <c r="N1996" t="s">
        <v>563</v>
      </c>
      <c r="O1996" s="57">
        <v>46309.411377314813</v>
      </c>
      <c r="P1996" s="57">
        <v>46310.934583333335</v>
      </c>
      <c r="Q1996">
        <v>69409887</v>
      </c>
      <c r="S1996">
        <v>172413245306</v>
      </c>
      <c r="T1996" t="s">
        <v>6965</v>
      </c>
      <c r="U1996" t="s">
        <v>7914</v>
      </c>
      <c r="V1996" t="s">
        <v>7366</v>
      </c>
      <c r="Z1996">
        <v>115.111919045448</v>
      </c>
      <c r="AA1996">
        <v>-8.5361480498941695</v>
      </c>
      <c r="AB1996" t="s">
        <v>7220</v>
      </c>
      <c r="AC1996" t="s">
        <v>284</v>
      </c>
      <c r="AL1996" t="s">
        <v>217</v>
      </c>
      <c r="AM1996" t="s">
        <v>7367</v>
      </c>
      <c r="AN1996" t="s">
        <v>6</v>
      </c>
      <c r="AO1996" t="s">
        <v>6887</v>
      </c>
      <c r="AP1996" s="57">
        <v>46310.625</v>
      </c>
      <c r="AR1996" t="s">
        <v>218</v>
      </c>
      <c r="AS1996" t="s">
        <v>85</v>
      </c>
      <c r="AT1996" t="s">
        <v>230</v>
      </c>
      <c r="AU1996">
        <v>20261015</v>
      </c>
      <c r="AV1996" t="s">
        <v>221</v>
      </c>
      <c r="AW1996" t="s">
        <v>540</v>
      </c>
      <c r="AX1996" t="s">
        <v>222</v>
      </c>
      <c r="BA1996" s="57">
        <v>46310.625</v>
      </c>
      <c r="BB1996" t="s">
        <v>7367</v>
      </c>
      <c r="BC1996">
        <v>2026</v>
      </c>
      <c r="BD1996">
        <v>10</v>
      </c>
      <c r="BE1996">
        <v>15</v>
      </c>
      <c r="BF1996" s="6">
        <f t="shared" si="93"/>
        <v>46310</v>
      </c>
      <c r="BG1996">
        <f t="shared" si="94"/>
        <v>-0.625</v>
      </c>
      <c r="BH1996" t="str">
        <f t="shared" si="95"/>
        <v>COMPLY</v>
      </c>
      <c r="BI1996" t="str">
        <f>VLOOKUP(H1996,Sheet2!$A$1:$B$270,2,FALSE)</f>
        <v>TABANAN</v>
      </c>
    </row>
    <row r="1997" spans="1:61">
      <c r="A1997">
        <v>1996</v>
      </c>
      <c r="B1997">
        <v>1002637200</v>
      </c>
      <c r="C1997">
        <v>3</v>
      </c>
      <c r="D1997" t="s">
        <v>34</v>
      </c>
      <c r="E1997">
        <v>5</v>
      </c>
      <c r="F1997" t="s">
        <v>546</v>
      </c>
      <c r="G1997" t="s">
        <v>85</v>
      </c>
      <c r="H1997" t="s">
        <v>278</v>
      </c>
      <c r="I1997" t="s">
        <v>212</v>
      </c>
      <c r="J1997" t="s">
        <v>213</v>
      </c>
      <c r="K1997" t="s">
        <v>149</v>
      </c>
      <c r="M1997" t="s">
        <v>76</v>
      </c>
      <c r="N1997" t="s">
        <v>215</v>
      </c>
      <c r="O1997" s="57">
        <v>46309.661006944443</v>
      </c>
      <c r="P1997" s="57">
        <v>46311.928159722222</v>
      </c>
      <c r="Q1997">
        <v>69408623</v>
      </c>
      <c r="S1997">
        <v>172413245301</v>
      </c>
      <c r="T1997" t="s">
        <v>6558</v>
      </c>
      <c r="U1997" t="s">
        <v>7363</v>
      </c>
      <c r="V1997" t="s">
        <v>7364</v>
      </c>
      <c r="Z1997">
        <v>115.12637078762</v>
      </c>
      <c r="AA1997">
        <v>-8.5395122711215894</v>
      </c>
      <c r="AB1997" t="s">
        <v>6561</v>
      </c>
      <c r="AC1997" t="s">
        <v>229</v>
      </c>
      <c r="AL1997" t="s">
        <v>217</v>
      </c>
      <c r="AM1997" t="s">
        <v>7365</v>
      </c>
      <c r="AN1997" t="s">
        <v>6</v>
      </c>
      <c r="AO1997" t="s">
        <v>7013</v>
      </c>
      <c r="AR1997" t="s">
        <v>218</v>
      </c>
      <c r="AS1997" t="s">
        <v>85</v>
      </c>
      <c r="AT1997" t="s">
        <v>342</v>
      </c>
      <c r="AU1997">
        <v>20261016</v>
      </c>
      <c r="AV1997" t="s">
        <v>221</v>
      </c>
      <c r="AW1997" t="s">
        <v>4581</v>
      </c>
      <c r="AX1997" t="s">
        <v>222</v>
      </c>
      <c r="BA1997" s="57">
        <v>46309.291666666664</v>
      </c>
      <c r="BB1997" t="s">
        <v>7365</v>
      </c>
      <c r="BC1997">
        <v>2026</v>
      </c>
      <c r="BD1997">
        <v>10</v>
      </c>
      <c r="BE1997">
        <v>16</v>
      </c>
      <c r="BF1997" s="6">
        <f t="shared" si="93"/>
        <v>46311</v>
      </c>
      <c r="BG1997">
        <f t="shared" si="94"/>
        <v>1.7083333333357587</v>
      </c>
      <c r="BH1997" t="str">
        <f t="shared" si="95"/>
        <v>NOT COMPLY</v>
      </c>
      <c r="BI1997" t="str">
        <f>VLOOKUP(H1997,Sheet2!$A$1:$B$270,2,FALSE)</f>
        <v>TABANAN</v>
      </c>
    </row>
    <row r="1998" spans="1:61">
      <c r="A1998">
        <v>1997</v>
      </c>
      <c r="B1998">
        <v>1002645704</v>
      </c>
      <c r="C1998">
        <v>3</v>
      </c>
      <c r="D1998" t="s">
        <v>34</v>
      </c>
      <c r="E1998">
        <v>5</v>
      </c>
      <c r="F1998" t="s">
        <v>546</v>
      </c>
      <c r="G1998" t="s">
        <v>85</v>
      </c>
      <c r="H1998" t="s">
        <v>278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46315.60733796296</v>
      </c>
      <c r="P1998" s="57">
        <v>46315.644293981481</v>
      </c>
      <c r="Q1998">
        <v>69410191</v>
      </c>
      <c r="S1998">
        <v>172413245377</v>
      </c>
      <c r="T1998" t="s">
        <v>5707</v>
      </c>
      <c r="U1998" t="s">
        <v>10718</v>
      </c>
      <c r="V1998" t="s">
        <v>10719</v>
      </c>
      <c r="Z1998">
        <v>115.141172873944</v>
      </c>
      <c r="AA1998">
        <v>-8.4280522640453004</v>
      </c>
      <c r="AB1998" t="s">
        <v>7369</v>
      </c>
      <c r="AC1998" t="s">
        <v>229</v>
      </c>
      <c r="AL1998" t="s">
        <v>217</v>
      </c>
      <c r="AM1998" t="s">
        <v>10720</v>
      </c>
      <c r="AN1998" t="s">
        <v>6</v>
      </c>
      <c r="AO1998" t="s">
        <v>10451</v>
      </c>
      <c r="AR1998" t="s">
        <v>218</v>
      </c>
      <c r="AS1998" t="s">
        <v>85</v>
      </c>
      <c r="AT1998" t="s">
        <v>220</v>
      </c>
      <c r="AU1998">
        <v>20261020</v>
      </c>
      <c r="AV1998" t="s">
        <v>221</v>
      </c>
      <c r="AW1998" t="s">
        <v>9133</v>
      </c>
      <c r="AX1998" t="s">
        <v>222</v>
      </c>
      <c r="BA1998" s="57">
        <v>46315.291666666664</v>
      </c>
      <c r="BB1998" t="s">
        <v>10720</v>
      </c>
      <c r="BC1998">
        <v>2026</v>
      </c>
      <c r="BD1998">
        <v>10</v>
      </c>
      <c r="BE1998">
        <v>20</v>
      </c>
      <c r="BF1998" s="6">
        <f t="shared" si="93"/>
        <v>46315</v>
      </c>
      <c r="BG1998">
        <f t="shared" si="94"/>
        <v>-0.29166666666424135</v>
      </c>
      <c r="BH1998" t="str">
        <f t="shared" si="95"/>
        <v>COMPLY</v>
      </c>
      <c r="BI1998" t="str">
        <f>VLOOKUP(H1998,Sheet2!$A$1:$B$270,2,FALSE)</f>
        <v>TABANAN</v>
      </c>
    </row>
    <row r="1999" spans="1:61">
      <c r="A1999">
        <v>1998</v>
      </c>
      <c r="B1999">
        <v>1002619183</v>
      </c>
      <c r="C1999">
        <v>3</v>
      </c>
      <c r="D1999" t="s">
        <v>34</v>
      </c>
      <c r="E1999">
        <v>5</v>
      </c>
      <c r="F1999" t="s">
        <v>546</v>
      </c>
      <c r="G1999" t="s">
        <v>85</v>
      </c>
      <c r="H1999" t="s">
        <v>278</v>
      </c>
      <c r="I1999" t="s">
        <v>212</v>
      </c>
      <c r="J1999" t="s">
        <v>213</v>
      </c>
      <c r="K1999" t="s">
        <v>149</v>
      </c>
      <c r="M1999" t="s">
        <v>839</v>
      </c>
      <c r="N1999" t="s">
        <v>215</v>
      </c>
      <c r="O1999" s="57">
        <v>46297.407152777778</v>
      </c>
      <c r="P1999" s="57">
        <v>46301.376817129632</v>
      </c>
      <c r="Q1999">
        <v>69402795</v>
      </c>
      <c r="S1999">
        <v>172413245144</v>
      </c>
      <c r="T1999" t="s">
        <v>2462</v>
      </c>
      <c r="U1999" t="s">
        <v>2450</v>
      </c>
      <c r="V1999" t="s">
        <v>2463</v>
      </c>
      <c r="Z1999">
        <v>114.9505413</v>
      </c>
      <c r="AA1999">
        <v>-8.4895628999999992</v>
      </c>
      <c r="AB1999" t="s">
        <v>2464</v>
      </c>
      <c r="AC1999" t="s">
        <v>229</v>
      </c>
      <c r="AL1999" t="s">
        <v>217</v>
      </c>
      <c r="AM1999" t="s">
        <v>2465</v>
      </c>
      <c r="AN1999" t="s">
        <v>6</v>
      </c>
      <c r="AO1999" s="57">
        <v>46063.42392361111</v>
      </c>
      <c r="AP1999" s="57">
        <v>46298.458333333336</v>
      </c>
      <c r="AQ1999" t="s">
        <v>838</v>
      </c>
      <c r="AR1999" t="s">
        <v>840</v>
      </c>
      <c r="AS1999" t="s">
        <v>85</v>
      </c>
      <c r="AT1999" t="s">
        <v>220</v>
      </c>
      <c r="AV1999" t="s">
        <v>3045</v>
      </c>
      <c r="AW1999" t="s">
        <v>540</v>
      </c>
      <c r="AX1999" t="s">
        <v>222</v>
      </c>
      <c r="BA1999" s="57">
        <v>46298.458333333336</v>
      </c>
      <c r="BB1999" t="s">
        <v>2465</v>
      </c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str">
        <f>VLOOKUP(H1999,Sheet2!$A$1:$B$270,2,FALSE)</f>
        <v>TABANAN</v>
      </c>
    </row>
    <row r="2000" spans="1:61">
      <c r="A2000">
        <v>1999</v>
      </c>
      <c r="B2000">
        <v>1002621601</v>
      </c>
      <c r="C2000">
        <v>3</v>
      </c>
      <c r="D2000" t="s">
        <v>34</v>
      </c>
      <c r="E2000">
        <v>5</v>
      </c>
      <c r="F2000" t="s">
        <v>546</v>
      </c>
      <c r="G2000" t="s">
        <v>85</v>
      </c>
      <c r="H2000" t="s">
        <v>278</v>
      </c>
      <c r="I2000" t="s">
        <v>212</v>
      </c>
      <c r="J2000" t="s">
        <v>213</v>
      </c>
      <c r="K2000" t="s">
        <v>149</v>
      </c>
      <c r="M2000" t="s">
        <v>839</v>
      </c>
      <c r="N2000" t="s">
        <v>215</v>
      </c>
      <c r="O2000" s="57">
        <v>46300.360115740739</v>
      </c>
      <c r="P2000" s="57">
        <v>46301.469085648147</v>
      </c>
      <c r="Q2000">
        <v>69404038</v>
      </c>
      <c r="S2000">
        <v>172413245199</v>
      </c>
      <c r="T2000" t="s">
        <v>2462</v>
      </c>
      <c r="U2000" t="s">
        <v>3046</v>
      </c>
      <c r="V2000" t="s">
        <v>3047</v>
      </c>
      <c r="Z2000">
        <v>114.9505413</v>
      </c>
      <c r="AA2000">
        <v>-8.4895628999999992</v>
      </c>
      <c r="AB2000" t="s">
        <v>2464</v>
      </c>
      <c r="AC2000" t="s">
        <v>229</v>
      </c>
      <c r="AL2000" t="s">
        <v>217</v>
      </c>
      <c r="AM2000" t="s">
        <v>3048</v>
      </c>
      <c r="AN2000" t="s">
        <v>6</v>
      </c>
      <c r="AO2000" s="57">
        <v>46152.361574074072</v>
      </c>
      <c r="AP2000" s="57">
        <v>46301.458333333336</v>
      </c>
      <c r="AQ2000" t="s">
        <v>838</v>
      </c>
      <c r="AR2000" t="s">
        <v>840</v>
      </c>
      <c r="AS2000" t="s">
        <v>85</v>
      </c>
      <c r="AT2000" t="s">
        <v>230</v>
      </c>
      <c r="AV2000" t="s">
        <v>3049</v>
      </c>
      <c r="AW2000" t="s">
        <v>540</v>
      </c>
      <c r="AX2000" t="s">
        <v>222</v>
      </c>
      <c r="BA2000" s="57">
        <v>46301.458333333336</v>
      </c>
      <c r="BB2000" t="s">
        <v>3048</v>
      </c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str">
        <f>VLOOKUP(H2000,Sheet2!$A$1:$B$270,2,FALSE)</f>
        <v>TABANAN</v>
      </c>
    </row>
    <row r="2001" spans="1:61">
      <c r="A2001">
        <v>2000</v>
      </c>
      <c r="B2001">
        <v>1002626101</v>
      </c>
      <c r="C2001">
        <v>3</v>
      </c>
      <c r="D2001" t="s">
        <v>34</v>
      </c>
      <c r="E2001">
        <v>5</v>
      </c>
      <c r="F2001" t="s">
        <v>546</v>
      </c>
      <c r="G2001" t="s">
        <v>85</v>
      </c>
      <c r="H2001" t="s">
        <v>278</v>
      </c>
      <c r="I2001" t="s">
        <v>212</v>
      </c>
      <c r="J2001" t="s">
        <v>213</v>
      </c>
      <c r="K2001" t="s">
        <v>149</v>
      </c>
      <c r="M2001" t="s">
        <v>839</v>
      </c>
      <c r="N2001" t="s">
        <v>215</v>
      </c>
      <c r="O2001" s="57">
        <v>46302.557129629633</v>
      </c>
      <c r="P2001" s="57">
        <v>46314.433831018519</v>
      </c>
      <c r="Q2001">
        <v>69405836</v>
      </c>
      <c r="S2001">
        <v>172413244777</v>
      </c>
      <c r="T2001" t="s">
        <v>4355</v>
      </c>
      <c r="U2001" t="s">
        <v>4356</v>
      </c>
      <c r="V2001" t="s">
        <v>4357</v>
      </c>
      <c r="Z2001">
        <v>115.1439596</v>
      </c>
      <c r="AA2001">
        <v>-8.4251176000000001</v>
      </c>
      <c r="AB2001" t="s">
        <v>4358</v>
      </c>
      <c r="AC2001" t="s">
        <v>229</v>
      </c>
      <c r="AL2001" t="s">
        <v>217</v>
      </c>
      <c r="AM2001" t="s">
        <v>4359</v>
      </c>
      <c r="AN2001" t="s">
        <v>6</v>
      </c>
      <c r="AO2001" s="57">
        <v>46213.559548611112</v>
      </c>
      <c r="AP2001" s="57">
        <v>46303.458333333336</v>
      </c>
      <c r="AQ2001" t="s">
        <v>838</v>
      </c>
      <c r="AR2001" t="s">
        <v>840</v>
      </c>
      <c r="AS2001" t="s">
        <v>85</v>
      </c>
      <c r="AT2001" t="s">
        <v>342</v>
      </c>
      <c r="AV2001" t="s">
        <v>9345</v>
      </c>
      <c r="AW2001" t="s">
        <v>4360</v>
      </c>
      <c r="AX2001" t="s">
        <v>222</v>
      </c>
      <c r="BA2001" s="57">
        <v>46303.458333333336</v>
      </c>
      <c r="BB2001" t="s">
        <v>4359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str">
        <f>VLOOKUP(H2001,Sheet2!$A$1:$B$270,2,FALSE)</f>
        <v>TABANAN</v>
      </c>
    </row>
    <row r="2002" spans="1:61">
      <c r="A2002">
        <v>2001</v>
      </c>
      <c r="B2002">
        <v>1002621888</v>
      </c>
      <c r="C2002">
        <v>3</v>
      </c>
      <c r="D2002" t="s">
        <v>34</v>
      </c>
      <c r="E2002">
        <v>5</v>
      </c>
      <c r="F2002" t="s">
        <v>546</v>
      </c>
      <c r="G2002" t="s">
        <v>85</v>
      </c>
      <c r="H2002" t="s">
        <v>278</v>
      </c>
      <c r="I2002" t="s">
        <v>212</v>
      </c>
      <c r="J2002" t="s">
        <v>213</v>
      </c>
      <c r="K2002" t="s">
        <v>149</v>
      </c>
      <c r="M2002" t="s">
        <v>238</v>
      </c>
      <c r="N2002" t="s">
        <v>215</v>
      </c>
      <c r="O2002" s="57">
        <v>46300.425509259258</v>
      </c>
      <c r="P2002" s="57">
        <v>46300.613842592589</v>
      </c>
      <c r="Q2002">
        <v>69404148</v>
      </c>
      <c r="S2002">
        <v>172413244757</v>
      </c>
      <c r="T2002" t="s">
        <v>3065</v>
      </c>
      <c r="U2002" t="s">
        <v>3066</v>
      </c>
      <c r="V2002" t="s">
        <v>3067</v>
      </c>
      <c r="Z2002">
        <v>114.958879</v>
      </c>
      <c r="AA2002">
        <v>-8.4973027999999999</v>
      </c>
      <c r="AB2002" t="s">
        <v>3068</v>
      </c>
      <c r="AC2002" t="s">
        <v>229</v>
      </c>
      <c r="AL2002" t="s">
        <v>217</v>
      </c>
      <c r="AM2002" t="s">
        <v>3069</v>
      </c>
      <c r="AN2002" t="s">
        <v>6</v>
      </c>
      <c r="AO2002" s="57">
        <v>46152.444537037038</v>
      </c>
      <c r="AP2002" s="57">
        <v>46301</v>
      </c>
      <c r="AR2002" t="s">
        <v>239</v>
      </c>
      <c r="AS2002" t="s">
        <v>85</v>
      </c>
      <c r="AT2002" t="s">
        <v>230</v>
      </c>
      <c r="AV2002" t="s">
        <v>238</v>
      </c>
      <c r="AW2002" t="s">
        <v>540</v>
      </c>
      <c r="AX2002" t="s">
        <v>222</v>
      </c>
      <c r="BA2002" s="57">
        <v>46301.458333333336</v>
      </c>
      <c r="BB2002" t="s">
        <v>3069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str">
        <f>VLOOKUP(H2002,Sheet2!$A$1:$B$270,2,FALSE)</f>
        <v>TABANAN</v>
      </c>
    </row>
    <row r="2003" spans="1:61">
      <c r="A2003">
        <v>2002</v>
      </c>
      <c r="B2003">
        <v>1002623512</v>
      </c>
      <c r="C2003">
        <v>3</v>
      </c>
      <c r="D2003" t="s">
        <v>34</v>
      </c>
      <c r="E2003">
        <v>5</v>
      </c>
      <c r="F2003" t="s">
        <v>546</v>
      </c>
      <c r="G2003" t="s">
        <v>85</v>
      </c>
      <c r="H2003" t="s">
        <v>278</v>
      </c>
      <c r="I2003" t="s">
        <v>212</v>
      </c>
      <c r="J2003" t="s">
        <v>213</v>
      </c>
      <c r="K2003" t="s">
        <v>149</v>
      </c>
      <c r="M2003" t="s">
        <v>6032</v>
      </c>
      <c r="N2003" t="s">
        <v>215</v>
      </c>
      <c r="O2003" s="57">
        <v>46301.377523148149</v>
      </c>
      <c r="P2003" s="57">
        <v>46307.599305555559</v>
      </c>
      <c r="Q2003">
        <v>69403325</v>
      </c>
      <c r="S2003">
        <v>172413244875</v>
      </c>
      <c r="T2003" t="s">
        <v>2435</v>
      </c>
      <c r="U2003" t="s">
        <v>2450</v>
      </c>
      <c r="V2003" t="s">
        <v>2459</v>
      </c>
      <c r="Z2003">
        <v>114.9491</v>
      </c>
      <c r="AA2003">
        <v>-8.49</v>
      </c>
      <c r="AB2003" t="s">
        <v>2442</v>
      </c>
      <c r="AC2003" t="s">
        <v>229</v>
      </c>
      <c r="AL2003" t="s">
        <v>217</v>
      </c>
      <c r="AM2003" t="s">
        <v>6563</v>
      </c>
      <c r="AN2003" t="s">
        <v>6</v>
      </c>
      <c r="AO2003" s="57">
        <v>46183.392407407409</v>
      </c>
      <c r="AP2003" s="57">
        <v>46308</v>
      </c>
      <c r="AR2003" t="s">
        <v>325</v>
      </c>
      <c r="AS2003" t="s">
        <v>85</v>
      </c>
      <c r="AT2003" t="s">
        <v>230</v>
      </c>
      <c r="AV2003" t="s">
        <v>6032</v>
      </c>
      <c r="AW2003" t="s">
        <v>2443</v>
      </c>
      <c r="AX2003" t="s">
        <v>222</v>
      </c>
      <c r="BA2003" s="57">
        <v>46308.458333333336</v>
      </c>
      <c r="BB2003" t="s">
        <v>6563</v>
      </c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str">
        <f>VLOOKUP(H2003,Sheet2!$A$1:$B$270,2,FALSE)</f>
        <v>TABANAN</v>
      </c>
    </row>
    <row r="2004" spans="1:61">
      <c r="A2004">
        <v>2003</v>
      </c>
      <c r="B2004">
        <v>1002622743</v>
      </c>
      <c r="C2004">
        <v>3</v>
      </c>
      <c r="D2004" t="s">
        <v>34</v>
      </c>
      <c r="E2004">
        <v>5</v>
      </c>
      <c r="F2004" t="s">
        <v>546</v>
      </c>
      <c r="G2004" t="s">
        <v>85</v>
      </c>
      <c r="H2004" t="s">
        <v>278</v>
      </c>
      <c r="I2004" t="s">
        <v>212</v>
      </c>
      <c r="J2004" t="s">
        <v>213</v>
      </c>
      <c r="K2004" t="s">
        <v>149</v>
      </c>
      <c r="M2004" t="s">
        <v>1625</v>
      </c>
      <c r="N2004" t="s">
        <v>215</v>
      </c>
      <c r="O2004" s="57">
        <v>46300.620023148149</v>
      </c>
      <c r="P2004" s="57">
        <v>46311.585219907407</v>
      </c>
      <c r="Q2004">
        <v>69403357</v>
      </c>
      <c r="T2004" t="s">
        <v>2444</v>
      </c>
      <c r="V2004" t="s">
        <v>2446</v>
      </c>
      <c r="Z2004">
        <v>114.9491</v>
      </c>
      <c r="AA2004">
        <v>-8.49</v>
      </c>
      <c r="AB2004" t="s">
        <v>2438</v>
      </c>
      <c r="AC2004" t="s">
        <v>229</v>
      </c>
      <c r="AL2004" t="s">
        <v>217</v>
      </c>
      <c r="AM2004" t="s">
        <v>2439</v>
      </c>
      <c r="AN2004" t="s">
        <v>6</v>
      </c>
      <c r="AO2004" s="57">
        <v>46152.632743055554</v>
      </c>
      <c r="AP2004" s="57">
        <v>46299</v>
      </c>
      <c r="AR2004" t="s">
        <v>1630</v>
      </c>
      <c r="AS2004" t="s">
        <v>85</v>
      </c>
      <c r="AT2004" t="s">
        <v>230</v>
      </c>
      <c r="AV2004" t="s">
        <v>9346</v>
      </c>
      <c r="AW2004" t="s">
        <v>540</v>
      </c>
      <c r="AX2004" t="s">
        <v>222</v>
      </c>
      <c r="AZ2004" t="s">
        <v>9346</v>
      </c>
      <c r="BA2004" s="57">
        <v>46299.333333333336</v>
      </c>
      <c r="BB2004" t="s">
        <v>2439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str">
        <f>VLOOKUP(H2004,Sheet2!$A$1:$B$270,2,FALSE)</f>
        <v>TABANAN</v>
      </c>
    </row>
    <row r="2005" spans="1:61">
      <c r="A2005">
        <v>2004</v>
      </c>
      <c r="B2005">
        <v>1002625616</v>
      </c>
      <c r="C2005">
        <v>3</v>
      </c>
      <c r="D2005" t="s">
        <v>34</v>
      </c>
      <c r="E2005">
        <v>5</v>
      </c>
      <c r="F2005" t="s">
        <v>546</v>
      </c>
      <c r="G2005" t="s">
        <v>85</v>
      </c>
      <c r="H2005" t="s">
        <v>278</v>
      </c>
      <c r="I2005" t="s">
        <v>212</v>
      </c>
      <c r="J2005" t="s">
        <v>213</v>
      </c>
      <c r="K2005" t="s">
        <v>149</v>
      </c>
      <c r="M2005" t="s">
        <v>1625</v>
      </c>
      <c r="N2005" t="s">
        <v>215</v>
      </c>
      <c r="O2005" s="57">
        <v>46302.437337962961</v>
      </c>
      <c r="P2005" s="57">
        <v>46302.469837962963</v>
      </c>
      <c r="Q2005">
        <v>69405562</v>
      </c>
      <c r="S2005">
        <v>172413244358</v>
      </c>
      <c r="T2005" t="s">
        <v>4355</v>
      </c>
      <c r="U2005" t="s">
        <v>3061</v>
      </c>
      <c r="Z2005">
        <v>115.1439596</v>
      </c>
      <c r="AA2005">
        <v>-8.4251176000000001</v>
      </c>
      <c r="AB2005" t="s">
        <v>4358</v>
      </c>
      <c r="AC2005" t="s">
        <v>229</v>
      </c>
      <c r="AO2005" s="57">
        <v>46213.444687499999</v>
      </c>
      <c r="AR2005" t="s">
        <v>1630</v>
      </c>
      <c r="AS2005" t="s">
        <v>85</v>
      </c>
      <c r="AT2005" t="s">
        <v>342</v>
      </c>
      <c r="AV2005" t="s">
        <v>4363</v>
      </c>
      <c r="AW2005" t="s">
        <v>540</v>
      </c>
      <c r="AX2005" t="s">
        <v>222</v>
      </c>
      <c r="AZ2005" t="s">
        <v>4363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str">
        <f>VLOOKUP(H2005,Sheet2!$A$1:$B$270,2,FALSE)</f>
        <v>TABANAN</v>
      </c>
    </row>
    <row r="2006" spans="1:61">
      <c r="A2006">
        <v>2005</v>
      </c>
      <c r="B2006">
        <v>1002629508</v>
      </c>
      <c r="C2006">
        <v>3</v>
      </c>
      <c r="D2006" t="s">
        <v>34</v>
      </c>
      <c r="E2006">
        <v>5</v>
      </c>
      <c r="F2006" t="s">
        <v>546</v>
      </c>
      <c r="G2006" t="s">
        <v>85</v>
      </c>
      <c r="H2006" t="s">
        <v>278</v>
      </c>
      <c r="I2006" t="s">
        <v>212</v>
      </c>
      <c r="J2006" t="s">
        <v>213</v>
      </c>
      <c r="K2006" t="s">
        <v>149</v>
      </c>
      <c r="M2006" t="s">
        <v>1625</v>
      </c>
      <c r="N2006" t="s">
        <v>215</v>
      </c>
      <c r="O2006" s="57">
        <v>46304.49046296296</v>
      </c>
      <c r="P2006" s="57">
        <v>46309.378078703703</v>
      </c>
      <c r="Q2006">
        <v>69407259</v>
      </c>
      <c r="S2006">
        <v>172413245238</v>
      </c>
      <c r="T2006" t="s">
        <v>5707</v>
      </c>
      <c r="U2006" t="s">
        <v>5708</v>
      </c>
      <c r="Z2006">
        <v>115.1416273</v>
      </c>
      <c r="AA2006">
        <v>-8.4282594999999993</v>
      </c>
      <c r="AB2006" t="s">
        <v>5709</v>
      </c>
      <c r="AC2006" t="s">
        <v>229</v>
      </c>
      <c r="AO2006" s="57">
        <v>46275.496678240743</v>
      </c>
      <c r="AR2006" t="s">
        <v>1630</v>
      </c>
      <c r="AS2006" t="s">
        <v>85</v>
      </c>
      <c r="AT2006" t="s">
        <v>220</v>
      </c>
      <c r="AV2006" t="s">
        <v>6816</v>
      </c>
      <c r="AW2006" t="s">
        <v>942</v>
      </c>
      <c r="AX2006" t="s">
        <v>222</v>
      </c>
      <c r="AZ2006" t="s">
        <v>6816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str">
        <f>VLOOKUP(H2006,Sheet2!$A$1:$B$270,2,FALSE)</f>
        <v>TABANAN</v>
      </c>
    </row>
    <row r="2007" spans="1:61">
      <c r="A2007">
        <v>2006</v>
      </c>
      <c r="B2007">
        <v>1002620492</v>
      </c>
      <c r="C2007">
        <v>3</v>
      </c>
      <c r="D2007" t="s">
        <v>34</v>
      </c>
      <c r="E2007">
        <v>5</v>
      </c>
      <c r="F2007" t="s">
        <v>546</v>
      </c>
      <c r="G2007" t="s">
        <v>85</v>
      </c>
      <c r="H2007" t="s">
        <v>278</v>
      </c>
      <c r="I2007" t="s">
        <v>212</v>
      </c>
      <c r="J2007" t="s">
        <v>213</v>
      </c>
      <c r="K2007" t="s">
        <v>149</v>
      </c>
      <c r="M2007" t="s">
        <v>1918</v>
      </c>
      <c r="N2007" t="s">
        <v>215</v>
      </c>
      <c r="O2007" s="57">
        <v>46297.703900462962</v>
      </c>
      <c r="P2007" s="57">
        <v>46301.379074074073</v>
      </c>
      <c r="Q2007">
        <v>69403323</v>
      </c>
      <c r="S2007">
        <v>172413245153</v>
      </c>
      <c r="T2007" t="s">
        <v>2440</v>
      </c>
      <c r="U2007" t="s">
        <v>2436</v>
      </c>
      <c r="V2007" t="s">
        <v>2454</v>
      </c>
      <c r="Z2007">
        <v>114.9505413</v>
      </c>
      <c r="AA2007">
        <v>-8.4895628999999992</v>
      </c>
      <c r="AB2007" t="s">
        <v>2442</v>
      </c>
      <c r="AC2007" t="s">
        <v>229</v>
      </c>
      <c r="AL2007" t="s">
        <v>217</v>
      </c>
      <c r="AM2007" t="s">
        <v>2455</v>
      </c>
      <c r="AN2007" t="s">
        <v>6</v>
      </c>
      <c r="AO2007" s="57">
        <v>46063.705462962964</v>
      </c>
      <c r="AP2007" s="57">
        <v>46299.333333333336</v>
      </c>
      <c r="AQ2007" t="s">
        <v>838</v>
      </c>
      <c r="AR2007" t="s">
        <v>12</v>
      </c>
      <c r="AS2007" t="s">
        <v>85</v>
      </c>
      <c r="AT2007" t="s">
        <v>230</v>
      </c>
      <c r="AV2007" t="s">
        <v>1626</v>
      </c>
      <c r="AW2007" t="s">
        <v>1984</v>
      </c>
      <c r="AX2007" t="s">
        <v>222</v>
      </c>
      <c r="BA2007" s="57">
        <v>46299.333333333336</v>
      </c>
      <c r="BB2007" t="s">
        <v>2455</v>
      </c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str">
        <f>VLOOKUP(H2007,Sheet2!$A$1:$B$270,2,FALSE)</f>
        <v>TABANAN</v>
      </c>
    </row>
    <row r="2008" spans="1:61">
      <c r="A2008">
        <v>2007</v>
      </c>
      <c r="B2008">
        <v>1002620541</v>
      </c>
      <c r="C2008">
        <v>3</v>
      </c>
      <c r="D2008" t="s">
        <v>34</v>
      </c>
      <c r="E2008">
        <v>5</v>
      </c>
      <c r="F2008" t="s">
        <v>546</v>
      </c>
      <c r="G2008" t="s">
        <v>85</v>
      </c>
      <c r="H2008" t="s">
        <v>278</v>
      </c>
      <c r="I2008" t="s">
        <v>212</v>
      </c>
      <c r="J2008" t="s">
        <v>213</v>
      </c>
      <c r="K2008" t="s">
        <v>149</v>
      </c>
      <c r="M2008" t="s">
        <v>1918</v>
      </c>
      <c r="N2008" t="s">
        <v>215</v>
      </c>
      <c r="O2008" s="57">
        <v>46297.716215277775</v>
      </c>
      <c r="P2008" s="57">
        <v>46300.615729166668</v>
      </c>
      <c r="Q2008">
        <v>69403343</v>
      </c>
      <c r="S2008">
        <v>172413245157</v>
      </c>
      <c r="T2008" t="s">
        <v>2435</v>
      </c>
      <c r="U2008" t="s">
        <v>2436</v>
      </c>
      <c r="V2008" t="s">
        <v>2437</v>
      </c>
      <c r="Z2008">
        <v>114.9505413</v>
      </c>
      <c r="AA2008">
        <v>-8.4895628999999992</v>
      </c>
      <c r="AB2008" t="s">
        <v>2438</v>
      </c>
      <c r="AC2008" t="s">
        <v>229</v>
      </c>
      <c r="AL2008" t="s">
        <v>217</v>
      </c>
      <c r="AM2008" t="s">
        <v>2439</v>
      </c>
      <c r="AN2008" t="s">
        <v>6</v>
      </c>
      <c r="AO2008" s="57">
        <v>46063.736041666663</v>
      </c>
      <c r="AP2008" s="57">
        <v>46299.333333333336</v>
      </c>
      <c r="AQ2008" t="s">
        <v>838</v>
      </c>
      <c r="AR2008" t="s">
        <v>12</v>
      </c>
      <c r="AS2008" t="s">
        <v>85</v>
      </c>
      <c r="AT2008" t="s">
        <v>230</v>
      </c>
      <c r="AV2008" t="s">
        <v>1626</v>
      </c>
      <c r="AW2008" t="s">
        <v>540</v>
      </c>
      <c r="AX2008" t="s">
        <v>222</v>
      </c>
      <c r="BA2008" s="57">
        <v>46299.333333333336</v>
      </c>
      <c r="BB2008" t="s">
        <v>2439</v>
      </c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str">
        <f>VLOOKUP(H2008,Sheet2!$A$1:$B$270,2,FALSE)</f>
        <v>TABANAN</v>
      </c>
    </row>
    <row r="2009" spans="1:61">
      <c r="A2009">
        <v>2008</v>
      </c>
      <c r="B2009">
        <v>1002620478</v>
      </c>
      <c r="C2009">
        <v>3</v>
      </c>
      <c r="D2009" t="s">
        <v>34</v>
      </c>
      <c r="E2009">
        <v>5</v>
      </c>
      <c r="F2009" t="s">
        <v>546</v>
      </c>
      <c r="G2009" t="s">
        <v>85</v>
      </c>
      <c r="H2009" t="s">
        <v>278</v>
      </c>
      <c r="I2009" t="s">
        <v>212</v>
      </c>
      <c r="J2009" t="s">
        <v>213</v>
      </c>
      <c r="K2009" t="s">
        <v>149</v>
      </c>
      <c r="M2009" t="s">
        <v>1918</v>
      </c>
      <c r="N2009" t="s">
        <v>215</v>
      </c>
      <c r="O2009" s="57">
        <v>46297.700023148151</v>
      </c>
      <c r="P2009" s="57">
        <v>46300.607731481483</v>
      </c>
      <c r="Q2009">
        <v>69403328</v>
      </c>
      <c r="S2009">
        <v>172413245152</v>
      </c>
      <c r="T2009" t="s">
        <v>2440</v>
      </c>
      <c r="U2009" t="s">
        <v>2436</v>
      </c>
      <c r="V2009" t="s">
        <v>2441</v>
      </c>
      <c r="Z2009">
        <v>114.9505413</v>
      </c>
      <c r="AA2009">
        <v>-8.4895628999999992</v>
      </c>
      <c r="AB2009" t="s">
        <v>2442</v>
      </c>
      <c r="AC2009" t="s">
        <v>229</v>
      </c>
      <c r="AL2009" t="s">
        <v>217</v>
      </c>
      <c r="AM2009" t="s">
        <v>2439</v>
      </c>
      <c r="AN2009" t="s">
        <v>6</v>
      </c>
      <c r="AO2009" s="57">
        <v>46063.705462962964</v>
      </c>
      <c r="AP2009" s="57">
        <v>46299.333333333336</v>
      </c>
      <c r="AQ2009" t="s">
        <v>838</v>
      </c>
      <c r="AR2009" t="s">
        <v>12</v>
      </c>
      <c r="AS2009" t="s">
        <v>85</v>
      </c>
      <c r="AT2009" t="s">
        <v>230</v>
      </c>
      <c r="AV2009" t="s">
        <v>1626</v>
      </c>
      <c r="AW2009" t="s">
        <v>2443</v>
      </c>
      <c r="AX2009" t="s">
        <v>222</v>
      </c>
      <c r="BA2009" s="57">
        <v>46299.333333333336</v>
      </c>
      <c r="BB2009" t="s">
        <v>2439</v>
      </c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str">
        <f>VLOOKUP(H2009,Sheet2!$A$1:$B$270,2,FALSE)</f>
        <v>TABANAN</v>
      </c>
    </row>
    <row r="2010" spans="1:61">
      <c r="A2010">
        <v>2009</v>
      </c>
      <c r="B2010">
        <v>1002620569</v>
      </c>
      <c r="C2010">
        <v>3</v>
      </c>
      <c r="D2010" t="s">
        <v>34</v>
      </c>
      <c r="E2010">
        <v>5</v>
      </c>
      <c r="F2010" t="s">
        <v>546</v>
      </c>
      <c r="G2010" t="s">
        <v>85</v>
      </c>
      <c r="H2010" t="s">
        <v>278</v>
      </c>
      <c r="I2010" t="s">
        <v>212</v>
      </c>
      <c r="J2010" t="s">
        <v>213</v>
      </c>
      <c r="K2010" t="s">
        <v>149</v>
      </c>
      <c r="M2010" t="s">
        <v>1918</v>
      </c>
      <c r="N2010" t="s">
        <v>215</v>
      </c>
      <c r="O2010" s="57">
        <v>46297.725034722222</v>
      </c>
      <c r="P2010" s="57">
        <v>46301.377187500002</v>
      </c>
      <c r="Q2010">
        <v>69403369</v>
      </c>
      <c r="S2010">
        <v>172413245159</v>
      </c>
      <c r="T2010" t="s">
        <v>2456</v>
      </c>
      <c r="U2010" t="s">
        <v>2457</v>
      </c>
      <c r="V2010" t="s">
        <v>2458</v>
      </c>
      <c r="Z2010">
        <v>114.9505413</v>
      </c>
      <c r="AA2010">
        <v>-8.4895628999999992</v>
      </c>
      <c r="AB2010" t="s">
        <v>2438</v>
      </c>
      <c r="AC2010" t="s">
        <v>229</v>
      </c>
      <c r="AL2010" t="s">
        <v>217</v>
      </c>
      <c r="AM2010" t="s">
        <v>2439</v>
      </c>
      <c r="AN2010" t="s">
        <v>6</v>
      </c>
      <c r="AO2010" s="57">
        <v>46063.736041666663</v>
      </c>
      <c r="AP2010" s="57">
        <v>46299.333333333336</v>
      </c>
      <c r="AQ2010" t="s">
        <v>838</v>
      </c>
      <c r="AR2010" t="s">
        <v>12</v>
      </c>
      <c r="AS2010" t="s">
        <v>85</v>
      </c>
      <c r="AT2010" t="s">
        <v>230</v>
      </c>
      <c r="AV2010" t="s">
        <v>1626</v>
      </c>
      <c r="AW2010" t="s">
        <v>2453</v>
      </c>
      <c r="AX2010" t="s">
        <v>222</v>
      </c>
      <c r="BA2010" s="57">
        <v>46299.333333333336</v>
      </c>
      <c r="BB2010" t="s">
        <v>2439</v>
      </c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str">
        <f>VLOOKUP(H2010,Sheet2!$A$1:$B$270,2,FALSE)</f>
        <v>TABANAN</v>
      </c>
    </row>
    <row r="2011" spans="1:61">
      <c r="A2011">
        <v>2010</v>
      </c>
      <c r="B2011">
        <v>1002620470</v>
      </c>
      <c r="C2011">
        <v>3</v>
      </c>
      <c r="D2011" t="s">
        <v>34</v>
      </c>
      <c r="E2011">
        <v>5</v>
      </c>
      <c r="F2011" t="s">
        <v>546</v>
      </c>
      <c r="G2011" t="s">
        <v>85</v>
      </c>
      <c r="H2011" t="s">
        <v>278</v>
      </c>
      <c r="I2011" t="s">
        <v>212</v>
      </c>
      <c r="J2011" t="s">
        <v>213</v>
      </c>
      <c r="K2011" t="s">
        <v>149</v>
      </c>
      <c r="M2011" t="s">
        <v>1918</v>
      </c>
      <c r="N2011" t="s">
        <v>215</v>
      </c>
      <c r="O2011" s="57">
        <v>46297.697337962964</v>
      </c>
      <c r="P2011" s="57">
        <v>46301.377905092595</v>
      </c>
      <c r="Q2011">
        <v>69403325</v>
      </c>
      <c r="S2011">
        <v>172413245151</v>
      </c>
      <c r="T2011" t="s">
        <v>2435</v>
      </c>
      <c r="U2011" t="s">
        <v>2436</v>
      </c>
      <c r="V2011" t="s">
        <v>2459</v>
      </c>
      <c r="Z2011">
        <v>114.9505413</v>
      </c>
      <c r="AA2011">
        <v>-8.4895628999999992</v>
      </c>
      <c r="AB2011" t="s">
        <v>2442</v>
      </c>
      <c r="AC2011" t="s">
        <v>229</v>
      </c>
      <c r="AL2011" t="s">
        <v>217</v>
      </c>
      <c r="AM2011" t="s">
        <v>2439</v>
      </c>
      <c r="AN2011" t="s">
        <v>6</v>
      </c>
      <c r="AO2011" s="57">
        <v>46063.705462962964</v>
      </c>
      <c r="AP2011" s="57">
        <v>46299.333333333336</v>
      </c>
      <c r="AQ2011" t="s">
        <v>838</v>
      </c>
      <c r="AR2011" t="s">
        <v>12</v>
      </c>
      <c r="AS2011" t="s">
        <v>85</v>
      </c>
      <c r="AT2011" t="s">
        <v>230</v>
      </c>
      <c r="AV2011" t="s">
        <v>1626</v>
      </c>
      <c r="AW2011" t="s">
        <v>2443</v>
      </c>
      <c r="AX2011" t="s">
        <v>222</v>
      </c>
      <c r="BA2011" s="57">
        <v>46299.333333333336</v>
      </c>
      <c r="BB2011" t="s">
        <v>2439</v>
      </c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str">
        <f>VLOOKUP(H2011,Sheet2!$A$1:$B$270,2,FALSE)</f>
        <v>TABANAN</v>
      </c>
    </row>
    <row r="2012" spans="1:61">
      <c r="A2012">
        <v>2011</v>
      </c>
      <c r="B2012">
        <v>1002620582</v>
      </c>
      <c r="C2012">
        <v>3</v>
      </c>
      <c r="D2012" t="s">
        <v>34</v>
      </c>
      <c r="E2012">
        <v>5</v>
      </c>
      <c r="F2012" t="s">
        <v>546</v>
      </c>
      <c r="G2012" t="s">
        <v>85</v>
      </c>
      <c r="H2012" t="s">
        <v>278</v>
      </c>
      <c r="I2012" t="s">
        <v>212</v>
      </c>
      <c r="J2012" t="s">
        <v>213</v>
      </c>
      <c r="K2012" t="s">
        <v>149</v>
      </c>
      <c r="M2012" t="s">
        <v>1918</v>
      </c>
      <c r="N2012" t="s">
        <v>215</v>
      </c>
      <c r="O2012" s="57">
        <v>46297.729687500003</v>
      </c>
      <c r="P2012" s="57">
        <v>46300.620486111111</v>
      </c>
      <c r="Q2012">
        <v>69403357</v>
      </c>
      <c r="S2012">
        <v>172413245160</v>
      </c>
      <c r="T2012" t="s">
        <v>2444</v>
      </c>
      <c r="U2012" t="s">
        <v>2445</v>
      </c>
      <c r="V2012" t="s">
        <v>2446</v>
      </c>
      <c r="Z2012">
        <v>114.9505413</v>
      </c>
      <c r="AA2012">
        <v>-8.4895628999999992</v>
      </c>
      <c r="AB2012" t="s">
        <v>2438</v>
      </c>
      <c r="AC2012" t="s">
        <v>229</v>
      </c>
      <c r="AL2012" t="s">
        <v>217</v>
      </c>
      <c r="AM2012" t="s">
        <v>2439</v>
      </c>
      <c r="AN2012" t="s">
        <v>6</v>
      </c>
      <c r="AO2012" s="57">
        <v>46063.736041666663</v>
      </c>
      <c r="AP2012" s="57">
        <v>46299.333333333336</v>
      </c>
      <c r="AQ2012" t="s">
        <v>838</v>
      </c>
      <c r="AR2012" t="s">
        <v>12</v>
      </c>
      <c r="AS2012" t="s">
        <v>85</v>
      </c>
      <c r="AT2012" t="s">
        <v>230</v>
      </c>
      <c r="AV2012" t="s">
        <v>1626</v>
      </c>
      <c r="AW2012" t="s">
        <v>540</v>
      </c>
      <c r="AX2012" t="s">
        <v>222</v>
      </c>
      <c r="BA2012" s="57">
        <v>46299.333333333336</v>
      </c>
      <c r="BB2012" t="s">
        <v>2439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str">
        <f>VLOOKUP(H2012,Sheet2!$A$1:$B$270,2,FALSE)</f>
        <v>TABANAN</v>
      </c>
    </row>
    <row r="2013" spans="1:61">
      <c r="A2013">
        <v>2012</v>
      </c>
      <c r="B2013">
        <v>1002620552</v>
      </c>
      <c r="C2013">
        <v>3</v>
      </c>
      <c r="D2013" t="s">
        <v>34</v>
      </c>
      <c r="E2013">
        <v>5</v>
      </c>
      <c r="F2013" t="s">
        <v>546</v>
      </c>
      <c r="G2013" t="s">
        <v>85</v>
      </c>
      <c r="H2013" t="s">
        <v>278</v>
      </c>
      <c r="I2013" t="s">
        <v>212</v>
      </c>
      <c r="J2013" t="s">
        <v>213</v>
      </c>
      <c r="K2013" t="s">
        <v>149</v>
      </c>
      <c r="M2013" t="s">
        <v>1918</v>
      </c>
      <c r="N2013" t="s">
        <v>215</v>
      </c>
      <c r="O2013" s="57">
        <v>46297.719340277778</v>
      </c>
      <c r="P2013" s="57">
        <v>46300.618981481479</v>
      </c>
      <c r="Q2013">
        <v>69403354</v>
      </c>
      <c r="S2013">
        <v>172413245158</v>
      </c>
      <c r="T2013" t="s">
        <v>2440</v>
      </c>
      <c r="U2013" t="s">
        <v>2447</v>
      </c>
      <c r="V2013" t="s">
        <v>2448</v>
      </c>
      <c r="Z2013">
        <v>114.9505413</v>
      </c>
      <c r="AA2013">
        <v>-8.4895628999999992</v>
      </c>
      <c r="AB2013" t="s">
        <v>2438</v>
      </c>
      <c r="AC2013" t="s">
        <v>229</v>
      </c>
      <c r="AL2013" t="s">
        <v>217</v>
      </c>
      <c r="AM2013" t="s">
        <v>2439</v>
      </c>
      <c r="AN2013" t="s">
        <v>6</v>
      </c>
      <c r="AO2013" s="57">
        <v>46063.736041666663</v>
      </c>
      <c r="AP2013" s="57">
        <v>46299.333333333336</v>
      </c>
      <c r="AQ2013" t="s">
        <v>838</v>
      </c>
      <c r="AR2013" t="s">
        <v>12</v>
      </c>
      <c r="AS2013" t="s">
        <v>85</v>
      </c>
      <c r="AT2013" t="s">
        <v>230</v>
      </c>
      <c r="AV2013" t="s">
        <v>1626</v>
      </c>
      <c r="AW2013" t="s">
        <v>540</v>
      </c>
      <c r="AX2013" t="s">
        <v>222</v>
      </c>
      <c r="BA2013" s="57">
        <v>46299.333333333336</v>
      </c>
      <c r="BB2013" t="s">
        <v>2439</v>
      </c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str">
        <f>VLOOKUP(H2013,Sheet2!$A$1:$B$270,2,FALSE)</f>
        <v>TABANAN</v>
      </c>
    </row>
    <row r="2014" spans="1:61">
      <c r="A2014">
        <v>2013</v>
      </c>
      <c r="B2014">
        <v>1002620445</v>
      </c>
      <c r="C2014">
        <v>3</v>
      </c>
      <c r="D2014" t="s">
        <v>34</v>
      </c>
      <c r="E2014">
        <v>5</v>
      </c>
      <c r="F2014" t="s">
        <v>546</v>
      </c>
      <c r="G2014" t="s">
        <v>85</v>
      </c>
      <c r="H2014" t="s">
        <v>278</v>
      </c>
      <c r="I2014" t="s">
        <v>212</v>
      </c>
      <c r="J2014" t="s">
        <v>213</v>
      </c>
      <c r="K2014" t="s">
        <v>149</v>
      </c>
      <c r="M2014" t="s">
        <v>1918</v>
      </c>
      <c r="N2014" t="s">
        <v>215</v>
      </c>
      <c r="O2014" s="57">
        <v>46297.688645833332</v>
      </c>
      <c r="P2014" s="57">
        <v>46300.606099537035</v>
      </c>
      <c r="Q2014">
        <v>69403301</v>
      </c>
      <c r="S2014">
        <v>172413245150</v>
      </c>
      <c r="T2014" t="s">
        <v>2449</v>
      </c>
      <c r="U2014" t="s">
        <v>2450</v>
      </c>
      <c r="V2014" t="s">
        <v>2451</v>
      </c>
      <c r="Z2014">
        <v>114.9505413</v>
      </c>
      <c r="AA2014">
        <v>-8.4895628999999992</v>
      </c>
      <c r="AB2014" t="s">
        <v>2442</v>
      </c>
      <c r="AC2014" t="s">
        <v>229</v>
      </c>
      <c r="AL2014" t="s">
        <v>217</v>
      </c>
      <c r="AM2014" t="s">
        <v>2439</v>
      </c>
      <c r="AN2014" t="s">
        <v>6</v>
      </c>
      <c r="AO2014" s="57">
        <v>46063.694699074076</v>
      </c>
      <c r="AP2014" s="57">
        <v>46299.333333333336</v>
      </c>
      <c r="AQ2014" t="s">
        <v>838</v>
      </c>
      <c r="AR2014" t="s">
        <v>12</v>
      </c>
      <c r="AS2014" t="s">
        <v>85</v>
      </c>
      <c r="AT2014" t="s">
        <v>230</v>
      </c>
      <c r="AV2014" t="s">
        <v>1626</v>
      </c>
      <c r="AW2014" t="s">
        <v>1984</v>
      </c>
      <c r="AX2014" t="s">
        <v>222</v>
      </c>
      <c r="BA2014" s="57">
        <v>46299.333333333336</v>
      </c>
      <c r="BB2014" t="s">
        <v>2439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str">
        <f>VLOOKUP(H2014,Sheet2!$A$1:$B$270,2,FALSE)</f>
        <v>TABANAN</v>
      </c>
    </row>
    <row r="2015" spans="1:61">
      <c r="A2015">
        <v>2014</v>
      </c>
      <c r="B2015">
        <v>1002620534</v>
      </c>
      <c r="C2015">
        <v>3</v>
      </c>
      <c r="D2015" t="s">
        <v>34</v>
      </c>
      <c r="E2015">
        <v>5</v>
      </c>
      <c r="F2015" t="s">
        <v>546</v>
      </c>
      <c r="G2015" t="s">
        <v>85</v>
      </c>
      <c r="H2015" t="s">
        <v>278</v>
      </c>
      <c r="I2015" t="s">
        <v>212</v>
      </c>
      <c r="J2015" t="s">
        <v>213</v>
      </c>
      <c r="K2015" t="s">
        <v>149</v>
      </c>
      <c r="M2015" t="s">
        <v>1918</v>
      </c>
      <c r="N2015" t="s">
        <v>215</v>
      </c>
      <c r="O2015" s="57">
        <v>46297.713541666664</v>
      </c>
      <c r="P2015" s="57">
        <v>46300.61173611111</v>
      </c>
      <c r="Q2015">
        <v>69403340</v>
      </c>
      <c r="S2015">
        <v>172413245156</v>
      </c>
      <c r="T2015" t="s">
        <v>2440</v>
      </c>
      <c r="U2015" t="s">
        <v>2436</v>
      </c>
      <c r="V2015" t="s">
        <v>2452</v>
      </c>
      <c r="Z2015">
        <v>114.9505413</v>
      </c>
      <c r="AA2015">
        <v>-8.4895628999999992</v>
      </c>
      <c r="AB2015" t="s">
        <v>2438</v>
      </c>
      <c r="AC2015" t="s">
        <v>229</v>
      </c>
      <c r="AL2015" t="s">
        <v>217</v>
      </c>
      <c r="AM2015" t="s">
        <v>2439</v>
      </c>
      <c r="AN2015" t="s">
        <v>6</v>
      </c>
      <c r="AO2015" s="57">
        <v>46063.716145833336</v>
      </c>
      <c r="AP2015" s="57">
        <v>46299.333333333336</v>
      </c>
      <c r="AQ2015" t="s">
        <v>838</v>
      </c>
      <c r="AR2015" t="s">
        <v>12</v>
      </c>
      <c r="AS2015" t="s">
        <v>85</v>
      </c>
      <c r="AT2015" t="s">
        <v>230</v>
      </c>
      <c r="AV2015" t="s">
        <v>1626</v>
      </c>
      <c r="AW2015" t="s">
        <v>2453</v>
      </c>
      <c r="AX2015" t="s">
        <v>222</v>
      </c>
      <c r="BA2015" s="57">
        <v>46299.333333333336</v>
      </c>
      <c r="BB2015" t="s">
        <v>2439</v>
      </c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str">
        <f>VLOOKUP(H2015,Sheet2!$A$1:$B$270,2,FALSE)</f>
        <v>TABANAN</v>
      </c>
    </row>
    <row r="2016" spans="1:61">
      <c r="A2016">
        <v>2015</v>
      </c>
      <c r="B2016">
        <v>1002620518</v>
      </c>
      <c r="C2016">
        <v>3</v>
      </c>
      <c r="D2016" t="s">
        <v>34</v>
      </c>
      <c r="E2016">
        <v>5</v>
      </c>
      <c r="F2016" t="s">
        <v>546</v>
      </c>
      <c r="G2016" t="s">
        <v>85</v>
      </c>
      <c r="H2016" t="s">
        <v>278</v>
      </c>
      <c r="I2016" t="s">
        <v>212</v>
      </c>
      <c r="J2016" t="s">
        <v>213</v>
      </c>
      <c r="K2016" t="s">
        <v>149</v>
      </c>
      <c r="M2016" t="s">
        <v>1918</v>
      </c>
      <c r="N2016" t="s">
        <v>215</v>
      </c>
      <c r="O2016" s="57">
        <v>46297.709803240738</v>
      </c>
      <c r="P2016" s="57">
        <v>46301.380694444444</v>
      </c>
      <c r="Q2016">
        <v>69403349</v>
      </c>
      <c r="S2016">
        <v>172413245155</v>
      </c>
      <c r="T2016" t="s">
        <v>2435</v>
      </c>
      <c r="U2016" t="s">
        <v>2436</v>
      </c>
      <c r="V2016" t="s">
        <v>2460</v>
      </c>
      <c r="Z2016">
        <v>114.9505413</v>
      </c>
      <c r="AA2016">
        <v>-8.4895628999999992</v>
      </c>
      <c r="AB2016" t="s">
        <v>2442</v>
      </c>
      <c r="AC2016" t="s">
        <v>229</v>
      </c>
      <c r="AL2016" t="s">
        <v>217</v>
      </c>
      <c r="AM2016" t="s">
        <v>2439</v>
      </c>
      <c r="AN2016" t="s">
        <v>6</v>
      </c>
      <c r="AO2016" s="57">
        <v>46063.716145833336</v>
      </c>
      <c r="AP2016" s="57">
        <v>46299.333333333336</v>
      </c>
      <c r="AQ2016" t="s">
        <v>838</v>
      </c>
      <c r="AR2016" t="s">
        <v>12</v>
      </c>
      <c r="AS2016" t="s">
        <v>85</v>
      </c>
      <c r="AT2016" t="s">
        <v>230</v>
      </c>
      <c r="AV2016" t="s">
        <v>1626</v>
      </c>
      <c r="AW2016" t="s">
        <v>1984</v>
      </c>
      <c r="AX2016" t="s">
        <v>222</v>
      </c>
      <c r="BA2016" s="57">
        <v>46299.333333333336</v>
      </c>
      <c r="BB2016" t="s">
        <v>2439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str">
        <f>VLOOKUP(H2016,Sheet2!$A$1:$B$270,2,FALSE)</f>
        <v>TABANAN</v>
      </c>
    </row>
    <row r="2017" spans="1:61">
      <c r="A2017">
        <v>2016</v>
      </c>
      <c r="B2017">
        <v>1002620504</v>
      </c>
      <c r="C2017">
        <v>3</v>
      </c>
      <c r="D2017" t="s">
        <v>34</v>
      </c>
      <c r="E2017">
        <v>5</v>
      </c>
      <c r="F2017" t="s">
        <v>546</v>
      </c>
      <c r="G2017" t="s">
        <v>85</v>
      </c>
      <c r="H2017" t="s">
        <v>278</v>
      </c>
      <c r="I2017" t="s">
        <v>212</v>
      </c>
      <c r="J2017" t="s">
        <v>213</v>
      </c>
      <c r="K2017" t="s">
        <v>149</v>
      </c>
      <c r="M2017" t="s">
        <v>1918</v>
      </c>
      <c r="N2017" t="s">
        <v>215</v>
      </c>
      <c r="O2017" s="57">
        <v>46297.706620370373</v>
      </c>
      <c r="P2017" s="57">
        <v>46301.379849537036</v>
      </c>
      <c r="Q2017">
        <v>69403334</v>
      </c>
      <c r="S2017">
        <v>172413245154</v>
      </c>
      <c r="T2017" t="s">
        <v>2435</v>
      </c>
      <c r="U2017" t="s">
        <v>2436</v>
      </c>
      <c r="V2017" t="s">
        <v>2461</v>
      </c>
      <c r="Z2017">
        <v>114.9505413</v>
      </c>
      <c r="AA2017">
        <v>-8.4895628999999992</v>
      </c>
      <c r="AB2017" t="s">
        <v>2442</v>
      </c>
      <c r="AC2017" t="s">
        <v>229</v>
      </c>
      <c r="AL2017" t="s">
        <v>217</v>
      </c>
      <c r="AM2017" t="s">
        <v>2439</v>
      </c>
      <c r="AN2017" t="s">
        <v>6</v>
      </c>
      <c r="AO2017" s="57">
        <v>46063.716145833336</v>
      </c>
      <c r="AP2017" s="57">
        <v>46299.333333333336</v>
      </c>
      <c r="AQ2017" t="s">
        <v>838</v>
      </c>
      <c r="AR2017" t="s">
        <v>12</v>
      </c>
      <c r="AS2017" t="s">
        <v>85</v>
      </c>
      <c r="AT2017" t="s">
        <v>230</v>
      </c>
      <c r="AV2017" t="s">
        <v>1626</v>
      </c>
      <c r="AW2017" t="s">
        <v>1984</v>
      </c>
      <c r="AX2017" t="s">
        <v>222</v>
      </c>
      <c r="BA2017" s="57">
        <v>46299.333333333336</v>
      </c>
      <c r="BB2017" t="s">
        <v>2439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str">
        <f>VLOOKUP(H2017,Sheet2!$A$1:$B$270,2,FALSE)</f>
        <v>TABANAN</v>
      </c>
    </row>
    <row r="2018" spans="1:61">
      <c r="A2018">
        <v>2017</v>
      </c>
      <c r="B2018">
        <v>1002622206</v>
      </c>
      <c r="C2018">
        <v>3</v>
      </c>
      <c r="D2018" t="s">
        <v>34</v>
      </c>
      <c r="E2018">
        <v>5</v>
      </c>
      <c r="F2018" t="s">
        <v>553</v>
      </c>
      <c r="G2018" t="s">
        <v>86</v>
      </c>
      <c r="H2018" t="s">
        <v>298</v>
      </c>
      <c r="I2018" t="s">
        <v>212</v>
      </c>
      <c r="J2018" t="s">
        <v>213</v>
      </c>
      <c r="K2018" t="s">
        <v>149</v>
      </c>
      <c r="L2018" t="s">
        <v>214</v>
      </c>
      <c r="M2018" t="s">
        <v>1400</v>
      </c>
      <c r="N2018" t="s">
        <v>215</v>
      </c>
      <c r="O2018" s="57">
        <v>46300.489351851851</v>
      </c>
      <c r="P2018" s="57">
        <v>46303.786458333336</v>
      </c>
      <c r="Q2018">
        <v>69404260</v>
      </c>
      <c r="S2018">
        <v>172416797936</v>
      </c>
      <c r="T2018" t="s">
        <v>3070</v>
      </c>
      <c r="U2018" t="s">
        <v>3071</v>
      </c>
      <c r="V2018" t="s">
        <v>3072</v>
      </c>
      <c r="Z2018">
        <v>115.1647837</v>
      </c>
      <c r="AA2018">
        <v>-8.6711109000000004</v>
      </c>
      <c r="AB2018" t="s">
        <v>3073</v>
      </c>
      <c r="AC2018" t="s">
        <v>235</v>
      </c>
      <c r="AL2018" t="s">
        <v>217</v>
      </c>
      <c r="AM2018" t="s">
        <v>3074</v>
      </c>
      <c r="AN2018" t="s">
        <v>6</v>
      </c>
      <c r="AO2018" s="57">
        <v>46152.496620370373</v>
      </c>
      <c r="AP2018" s="57">
        <v>46301.333333333336</v>
      </c>
      <c r="AQ2018" t="s">
        <v>838</v>
      </c>
      <c r="AR2018" t="s">
        <v>14</v>
      </c>
      <c r="AS2018" t="s">
        <v>575</v>
      </c>
      <c r="AT2018" t="s">
        <v>220</v>
      </c>
      <c r="AV2018" t="s">
        <v>4810</v>
      </c>
      <c r="AW2018" t="s">
        <v>869</v>
      </c>
      <c r="AX2018" t="s">
        <v>222</v>
      </c>
      <c r="BA2018" s="57">
        <v>46301.333333333336</v>
      </c>
      <c r="BB2018" t="s">
        <v>3074</v>
      </c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str">
        <f>VLOOKUP(H2018,Sheet2!$A$1:$B$270,2,FALSE)</f>
        <v>UBUNG</v>
      </c>
    </row>
    <row r="2019" spans="1:61">
      <c r="A2019">
        <v>2018</v>
      </c>
      <c r="B2019">
        <v>1002640181</v>
      </c>
      <c r="C2019">
        <v>3</v>
      </c>
      <c r="D2019" t="s">
        <v>34</v>
      </c>
      <c r="E2019">
        <v>5</v>
      </c>
      <c r="F2019" t="s">
        <v>553</v>
      </c>
      <c r="G2019" t="s">
        <v>86</v>
      </c>
      <c r="H2019" t="s">
        <v>298</v>
      </c>
      <c r="I2019" t="s">
        <v>212</v>
      </c>
      <c r="J2019" t="s">
        <v>213</v>
      </c>
      <c r="K2019" t="s">
        <v>149</v>
      </c>
      <c r="L2019" t="s">
        <v>826</v>
      </c>
      <c r="M2019" t="s">
        <v>1400</v>
      </c>
      <c r="N2019" t="s">
        <v>215</v>
      </c>
      <c r="O2019" s="57">
        <v>46311.567812499998</v>
      </c>
      <c r="P2019" s="57">
        <v>46314.493310185186</v>
      </c>
      <c r="Q2019">
        <v>69411493</v>
      </c>
      <c r="R2019">
        <v>3619596527</v>
      </c>
      <c r="S2019">
        <v>172416798001</v>
      </c>
      <c r="T2019" t="s">
        <v>9347</v>
      </c>
      <c r="U2019" t="s">
        <v>9348</v>
      </c>
      <c r="V2019" t="s">
        <v>9349</v>
      </c>
      <c r="Z2019">
        <v>115.175880007445</v>
      </c>
      <c r="AA2019">
        <v>-8.6953879666168792</v>
      </c>
      <c r="AB2019" t="s">
        <v>9350</v>
      </c>
      <c r="AC2019" t="s">
        <v>216</v>
      </c>
      <c r="AL2019" t="s">
        <v>217</v>
      </c>
      <c r="AM2019" t="s">
        <v>9351</v>
      </c>
      <c r="AN2019" t="s">
        <v>6</v>
      </c>
      <c r="AO2019" t="s">
        <v>8777</v>
      </c>
      <c r="AP2019" s="57">
        <v>46312.458333333336</v>
      </c>
      <c r="AQ2019" t="s">
        <v>838</v>
      </c>
      <c r="AR2019" t="s">
        <v>14</v>
      </c>
      <c r="AS2019" t="s">
        <v>575</v>
      </c>
      <c r="AT2019" t="s">
        <v>230</v>
      </c>
      <c r="AV2019" t="s">
        <v>9352</v>
      </c>
      <c r="AW2019" t="s">
        <v>9353</v>
      </c>
      <c r="AX2019" t="s">
        <v>222</v>
      </c>
      <c r="BA2019" s="57">
        <v>46312.458333333336</v>
      </c>
      <c r="BB2019" t="s">
        <v>9351</v>
      </c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str">
        <f>VLOOKUP(H2019,Sheet2!$A$1:$B$270,2,FALSE)</f>
        <v>UBUNG</v>
      </c>
    </row>
    <row r="2020" spans="1:61">
      <c r="A2020">
        <v>2019</v>
      </c>
      <c r="B2020">
        <v>1002628602</v>
      </c>
      <c r="C2020">
        <v>3</v>
      </c>
      <c r="D2020" t="s">
        <v>34</v>
      </c>
      <c r="E2020">
        <v>5</v>
      </c>
      <c r="F2020" t="s">
        <v>553</v>
      </c>
      <c r="G2020" t="s">
        <v>86</v>
      </c>
      <c r="H2020" t="s">
        <v>298</v>
      </c>
      <c r="I2020" t="s">
        <v>212</v>
      </c>
      <c r="J2020" t="s">
        <v>213</v>
      </c>
      <c r="K2020" t="s">
        <v>149</v>
      </c>
      <c r="M2020" t="s">
        <v>76</v>
      </c>
      <c r="N2020" t="s">
        <v>215</v>
      </c>
      <c r="O2020" s="57">
        <v>46303.786458333336</v>
      </c>
      <c r="P2020" s="57">
        <v>46304.821053240739</v>
      </c>
      <c r="Q2020">
        <v>69404260</v>
      </c>
      <c r="S2020">
        <v>172416797958</v>
      </c>
      <c r="T2020" t="s">
        <v>3070</v>
      </c>
      <c r="U2020" t="s">
        <v>4811</v>
      </c>
      <c r="V2020" t="s">
        <v>4812</v>
      </c>
      <c r="Z2020">
        <v>115.16459999999999</v>
      </c>
      <c r="AA2020">
        <v>-8.6694999999999993</v>
      </c>
      <c r="AB2020" t="s">
        <v>3073</v>
      </c>
      <c r="AC2020" t="s">
        <v>229</v>
      </c>
      <c r="AL2020" t="s">
        <v>217</v>
      </c>
      <c r="AM2020" t="s">
        <v>4813</v>
      </c>
      <c r="AN2020" t="s">
        <v>6</v>
      </c>
      <c r="AO2020" s="57">
        <v>46244.809351851851</v>
      </c>
      <c r="AR2020" t="s">
        <v>218</v>
      </c>
      <c r="AS2020" t="s">
        <v>575</v>
      </c>
      <c r="AT2020" t="s">
        <v>220</v>
      </c>
      <c r="AU2020">
        <v>20261009</v>
      </c>
      <c r="AV2020" t="s">
        <v>221</v>
      </c>
      <c r="AW2020" t="s">
        <v>1570</v>
      </c>
      <c r="AX2020" t="s">
        <v>222</v>
      </c>
      <c r="BA2020" s="57">
        <v>46303.291666666664</v>
      </c>
      <c r="BB2020" t="s">
        <v>4813</v>
      </c>
      <c r="BC2020">
        <v>2026</v>
      </c>
      <c r="BD2020">
        <v>10</v>
      </c>
      <c r="BE2020">
        <v>9</v>
      </c>
      <c r="BF2020" s="6">
        <f t="shared" si="93"/>
        <v>46304</v>
      </c>
      <c r="BG2020">
        <f t="shared" si="94"/>
        <v>0.70833333333575865</v>
      </c>
      <c r="BH2020" t="str">
        <f t="shared" si="95"/>
        <v>COMPLY</v>
      </c>
      <c r="BI2020" t="str">
        <f>VLOOKUP(H2020,Sheet2!$A$1:$B$270,2,FALSE)</f>
        <v>UBUNG</v>
      </c>
    </row>
    <row r="2021" spans="1:61">
      <c r="A2021">
        <v>2020</v>
      </c>
      <c r="B2021">
        <v>1002642940</v>
      </c>
      <c r="C2021">
        <v>3</v>
      </c>
      <c r="D2021" t="s">
        <v>34</v>
      </c>
      <c r="E2021">
        <v>5</v>
      </c>
      <c r="F2021" t="s">
        <v>553</v>
      </c>
      <c r="G2021" t="s">
        <v>86</v>
      </c>
      <c r="H2021" t="s">
        <v>298</v>
      </c>
      <c r="I2021" t="s">
        <v>212</v>
      </c>
      <c r="J2021" t="s">
        <v>213</v>
      </c>
      <c r="K2021" t="s">
        <v>149</v>
      </c>
      <c r="M2021" t="s">
        <v>76</v>
      </c>
      <c r="N2021" t="s">
        <v>215</v>
      </c>
      <c r="O2021" s="57">
        <v>46314.493310185186</v>
      </c>
      <c r="P2021" s="57">
        <v>46315.394166666665</v>
      </c>
      <c r="Q2021">
        <v>69411493</v>
      </c>
      <c r="R2021">
        <v>3619596527</v>
      </c>
      <c r="S2021">
        <v>172416798063</v>
      </c>
      <c r="T2021" t="s">
        <v>9347</v>
      </c>
      <c r="U2021" t="s">
        <v>10049</v>
      </c>
      <c r="V2021" t="s">
        <v>10050</v>
      </c>
      <c r="Z2021">
        <v>115.1742071</v>
      </c>
      <c r="AA2021">
        <v>-8.6929434000000008</v>
      </c>
      <c r="AB2021" t="s">
        <v>9350</v>
      </c>
      <c r="AC2021" t="s">
        <v>216</v>
      </c>
      <c r="AL2021" t="s">
        <v>217</v>
      </c>
      <c r="AM2021" t="s">
        <v>10051</v>
      </c>
      <c r="AN2021" t="s">
        <v>6</v>
      </c>
      <c r="AO2021" t="s">
        <v>9451</v>
      </c>
      <c r="AR2021" t="s">
        <v>218</v>
      </c>
      <c r="AS2021" t="s">
        <v>575</v>
      </c>
      <c r="AT2021" t="s">
        <v>230</v>
      </c>
      <c r="AU2021">
        <v>20261020</v>
      </c>
      <c r="AV2021" t="s">
        <v>221</v>
      </c>
      <c r="AW2021" t="s">
        <v>1585</v>
      </c>
      <c r="AX2021" t="s">
        <v>222</v>
      </c>
      <c r="BA2021" s="57">
        <v>46314.291666666664</v>
      </c>
      <c r="BB2021" t="s">
        <v>10051</v>
      </c>
      <c r="BC2021">
        <v>2026</v>
      </c>
      <c r="BD2021">
        <v>10</v>
      </c>
      <c r="BE2021">
        <v>20</v>
      </c>
      <c r="BF2021" s="6">
        <f t="shared" si="93"/>
        <v>46315</v>
      </c>
      <c r="BG2021">
        <f t="shared" si="94"/>
        <v>0.70833333333575865</v>
      </c>
      <c r="BH2021" t="str">
        <f t="shared" si="95"/>
        <v>COMPLY</v>
      </c>
      <c r="BI2021" t="str">
        <f>VLOOKUP(H2021,Sheet2!$A$1:$B$270,2,FALSE)</f>
        <v>UBUNG</v>
      </c>
    </row>
    <row r="2022" spans="1:61">
      <c r="A2022">
        <v>2021</v>
      </c>
      <c r="B2022">
        <v>1002636202</v>
      </c>
      <c r="C2022">
        <v>3</v>
      </c>
      <c r="D2022" t="s">
        <v>34</v>
      </c>
      <c r="E2022">
        <v>5</v>
      </c>
      <c r="F2022" t="s">
        <v>553</v>
      </c>
      <c r="G2022" t="s">
        <v>86</v>
      </c>
      <c r="H2022" t="s">
        <v>298</v>
      </c>
      <c r="I2022" t="s">
        <v>212</v>
      </c>
      <c r="J2022" t="s">
        <v>213</v>
      </c>
      <c r="K2022" t="s">
        <v>149</v>
      </c>
      <c r="M2022" t="s">
        <v>839</v>
      </c>
      <c r="N2022" t="s">
        <v>563</v>
      </c>
      <c r="O2022" s="57">
        <v>46309.406944444447</v>
      </c>
      <c r="P2022" s="57">
        <v>46311.736342592594</v>
      </c>
      <c r="Q2022">
        <v>69409840</v>
      </c>
      <c r="S2022">
        <v>172416797819</v>
      </c>
      <c r="T2022" t="s">
        <v>6965</v>
      </c>
      <c r="U2022" t="s">
        <v>7371</v>
      </c>
      <c r="V2022" t="s">
        <v>7372</v>
      </c>
      <c r="Z2022">
        <v>115.16708490000001</v>
      </c>
      <c r="AA2022">
        <v>-8.6617493000000003</v>
      </c>
      <c r="AB2022" t="s">
        <v>6968</v>
      </c>
      <c r="AC2022" t="s">
        <v>567</v>
      </c>
      <c r="AL2022" t="s">
        <v>217</v>
      </c>
      <c r="AM2022" t="s">
        <v>7373</v>
      </c>
      <c r="AN2022" t="s">
        <v>6</v>
      </c>
      <c r="AO2022" t="s">
        <v>6887</v>
      </c>
      <c r="AP2022" s="57">
        <v>46310.333333333336</v>
      </c>
      <c r="AQ2022" t="s">
        <v>841</v>
      </c>
      <c r="AR2022" t="s">
        <v>840</v>
      </c>
      <c r="AS2022" t="s">
        <v>575</v>
      </c>
      <c r="AT2022" t="s">
        <v>230</v>
      </c>
      <c r="AV2022" t="s">
        <v>9354</v>
      </c>
      <c r="AW2022" t="s">
        <v>540</v>
      </c>
      <c r="AX2022" t="s">
        <v>222</v>
      </c>
      <c r="BA2022" s="57">
        <v>46310.333333333336</v>
      </c>
      <c r="BB2022" t="s">
        <v>7373</v>
      </c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str">
        <f>VLOOKUP(H2022,Sheet2!$A$1:$B$270,2,FALSE)</f>
        <v>UBUNG</v>
      </c>
    </row>
    <row r="2023" spans="1:61">
      <c r="A2023">
        <v>2022</v>
      </c>
      <c r="B2023">
        <v>1002617925</v>
      </c>
      <c r="C2023">
        <v>3</v>
      </c>
      <c r="D2023" t="s">
        <v>34</v>
      </c>
      <c r="E2023">
        <v>5</v>
      </c>
      <c r="F2023" t="s">
        <v>553</v>
      </c>
      <c r="G2023" t="s">
        <v>86</v>
      </c>
      <c r="H2023" t="s">
        <v>271</v>
      </c>
      <c r="I2023" t="s">
        <v>212</v>
      </c>
      <c r="J2023" t="s">
        <v>213</v>
      </c>
      <c r="K2023" t="s">
        <v>149</v>
      </c>
      <c r="M2023" t="s">
        <v>1400</v>
      </c>
      <c r="N2023" t="s">
        <v>215</v>
      </c>
      <c r="O2023" s="57">
        <v>46296.575636574074</v>
      </c>
      <c r="P2023" s="57">
        <v>46302.589259259257</v>
      </c>
      <c r="Q2023">
        <v>69402378</v>
      </c>
      <c r="S2023">
        <v>172418758061</v>
      </c>
      <c r="T2023" t="s">
        <v>1386</v>
      </c>
      <c r="U2023" t="s">
        <v>1387</v>
      </c>
      <c r="V2023" t="s">
        <v>1388</v>
      </c>
      <c r="Z2023">
        <v>115.2218709</v>
      </c>
      <c r="AA2023">
        <v>-8.6356625999999999</v>
      </c>
      <c r="AB2023" t="s">
        <v>1389</v>
      </c>
      <c r="AC2023" t="s">
        <v>225</v>
      </c>
      <c r="AL2023" t="s">
        <v>217</v>
      </c>
      <c r="AM2023" t="s">
        <v>1390</v>
      </c>
      <c r="AN2023" t="s">
        <v>6</v>
      </c>
      <c r="AO2023" s="57">
        <v>46032.579872685186</v>
      </c>
      <c r="AP2023" s="57">
        <v>46297.458333333336</v>
      </c>
      <c r="AQ2023" t="s">
        <v>1495</v>
      </c>
      <c r="AR2023" t="s">
        <v>14</v>
      </c>
      <c r="AS2023" t="s">
        <v>86</v>
      </c>
      <c r="AT2023" t="s">
        <v>220</v>
      </c>
      <c r="AV2023" t="s">
        <v>4364</v>
      </c>
      <c r="AW2023" t="s">
        <v>851</v>
      </c>
      <c r="AX2023" t="s">
        <v>222</v>
      </c>
      <c r="BA2023" s="57">
        <v>46297.458333333336</v>
      </c>
      <c r="BB2023" t="s">
        <v>1390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str">
        <f>VLOOKUP(H2023,Sheet2!$A$1:$B$270,2,FALSE)</f>
        <v>UBUNG</v>
      </c>
    </row>
    <row r="2024" spans="1:61">
      <c r="A2024">
        <v>2023</v>
      </c>
      <c r="B2024">
        <v>1002616976</v>
      </c>
      <c r="C2024">
        <v>3</v>
      </c>
      <c r="D2024" t="s">
        <v>34</v>
      </c>
      <c r="E2024">
        <v>5</v>
      </c>
      <c r="F2024" t="s">
        <v>553</v>
      </c>
      <c r="G2024" t="s">
        <v>86</v>
      </c>
      <c r="H2024" t="s">
        <v>271</v>
      </c>
      <c r="I2024" t="s">
        <v>212</v>
      </c>
      <c r="J2024" t="s">
        <v>213</v>
      </c>
      <c r="K2024" t="s">
        <v>149</v>
      </c>
      <c r="M2024" t="s">
        <v>76</v>
      </c>
      <c r="N2024" t="s">
        <v>215</v>
      </c>
      <c r="O2024" s="57">
        <v>46296.374502314815</v>
      </c>
      <c r="P2024" s="57">
        <v>46297.457881944443</v>
      </c>
      <c r="Q2024">
        <v>69402057</v>
      </c>
      <c r="S2024">
        <v>172418758697</v>
      </c>
      <c r="T2024" t="s">
        <v>939</v>
      </c>
      <c r="U2024" t="s">
        <v>940</v>
      </c>
      <c r="V2024" t="s">
        <v>1391</v>
      </c>
      <c r="Z2024">
        <v>115.2095704</v>
      </c>
      <c r="AA2024">
        <v>-8.6576401000000001</v>
      </c>
      <c r="AB2024" t="s">
        <v>941</v>
      </c>
      <c r="AC2024" t="s">
        <v>229</v>
      </c>
      <c r="AL2024" t="s">
        <v>217</v>
      </c>
      <c r="AM2024" t="s">
        <v>1392</v>
      </c>
      <c r="AN2024" t="s">
        <v>6</v>
      </c>
      <c r="AO2024" s="57">
        <v>46032.392847222225</v>
      </c>
      <c r="AP2024" s="57">
        <v>46297.333333333336</v>
      </c>
      <c r="AR2024" t="s">
        <v>218</v>
      </c>
      <c r="AS2024" t="s">
        <v>86</v>
      </c>
      <c r="AT2024" t="s">
        <v>230</v>
      </c>
      <c r="AU2024">
        <v>20261002</v>
      </c>
      <c r="AV2024" t="s">
        <v>221</v>
      </c>
      <c r="AW2024" t="s">
        <v>540</v>
      </c>
      <c r="AX2024" t="s">
        <v>222</v>
      </c>
      <c r="BA2024" s="57">
        <v>46297.333333333336</v>
      </c>
      <c r="BB2024" t="s">
        <v>1392</v>
      </c>
      <c r="BC2024">
        <v>2026</v>
      </c>
      <c r="BD2024">
        <v>10</v>
      </c>
      <c r="BE2024">
        <v>2</v>
      </c>
      <c r="BF2024" s="6">
        <f t="shared" si="93"/>
        <v>46297</v>
      </c>
      <c r="BG2024">
        <f t="shared" si="94"/>
        <v>-0.33333333333575865</v>
      </c>
      <c r="BH2024" t="str">
        <f t="shared" si="95"/>
        <v>COMPLY</v>
      </c>
      <c r="BI2024" t="str">
        <f>VLOOKUP(H2024,Sheet2!$A$1:$B$270,2,FALSE)</f>
        <v>UBUNG</v>
      </c>
    </row>
    <row r="2025" spans="1:61">
      <c r="A2025">
        <v>2024</v>
      </c>
      <c r="B2025">
        <v>1002626420</v>
      </c>
      <c r="C2025">
        <v>3</v>
      </c>
      <c r="D2025" t="s">
        <v>34</v>
      </c>
      <c r="E2025">
        <v>5</v>
      </c>
      <c r="F2025" t="s">
        <v>553</v>
      </c>
      <c r="G2025" t="s">
        <v>86</v>
      </c>
      <c r="H2025" t="s">
        <v>271</v>
      </c>
      <c r="I2025" t="s">
        <v>212</v>
      </c>
      <c r="J2025" t="s">
        <v>213</v>
      </c>
      <c r="K2025" t="s">
        <v>149</v>
      </c>
      <c r="L2025" t="s">
        <v>214</v>
      </c>
      <c r="M2025" t="s">
        <v>76</v>
      </c>
      <c r="N2025" t="s">
        <v>215</v>
      </c>
      <c r="O2025" s="57">
        <v>46302.612256944441</v>
      </c>
      <c r="P2025" s="57">
        <v>46304.779768518521</v>
      </c>
      <c r="Q2025">
        <v>69405968</v>
      </c>
      <c r="S2025">
        <v>172418759471</v>
      </c>
      <c r="T2025" t="s">
        <v>4370</v>
      </c>
      <c r="U2025" t="s">
        <v>4371</v>
      </c>
      <c r="V2025" t="s">
        <v>4372</v>
      </c>
      <c r="Z2025">
        <v>115.1324072</v>
      </c>
      <c r="AA2025">
        <v>-8.6532097999999902</v>
      </c>
      <c r="AB2025" t="s">
        <v>4373</v>
      </c>
      <c r="AC2025" t="s">
        <v>235</v>
      </c>
      <c r="AL2025" t="s">
        <v>217</v>
      </c>
      <c r="AM2025" t="s">
        <v>3802</v>
      </c>
      <c r="AN2025" t="s">
        <v>6</v>
      </c>
      <c r="AO2025" s="57">
        <v>46213.621770833335</v>
      </c>
      <c r="AP2025" s="57">
        <v>46303.458333333336</v>
      </c>
      <c r="AR2025" t="s">
        <v>218</v>
      </c>
      <c r="AS2025" t="s">
        <v>86</v>
      </c>
      <c r="AT2025" t="s">
        <v>230</v>
      </c>
      <c r="AU2025">
        <v>20261009</v>
      </c>
      <c r="AV2025" t="s">
        <v>221</v>
      </c>
      <c r="AW2025" t="s">
        <v>880</v>
      </c>
      <c r="AX2025" t="s">
        <v>222</v>
      </c>
      <c r="BA2025" s="57">
        <v>46303.458333333336</v>
      </c>
      <c r="BB2025" t="s">
        <v>3802</v>
      </c>
      <c r="BC2025">
        <v>2026</v>
      </c>
      <c r="BD2025">
        <v>10</v>
      </c>
      <c r="BE2025">
        <v>9</v>
      </c>
      <c r="BF2025" s="6">
        <f t="shared" si="93"/>
        <v>46304</v>
      </c>
      <c r="BG2025">
        <f t="shared" si="94"/>
        <v>0.54166666666424135</v>
      </c>
      <c r="BH2025" t="str">
        <f t="shared" si="95"/>
        <v>COMPLY</v>
      </c>
      <c r="BI2025" t="str">
        <f>VLOOKUP(H2025,Sheet2!$A$1:$B$270,2,FALSE)</f>
        <v>UBUNG</v>
      </c>
    </row>
    <row r="2026" spans="1:61">
      <c r="A2026">
        <v>2025</v>
      </c>
      <c r="B2026">
        <v>1002625492</v>
      </c>
      <c r="C2026">
        <v>3</v>
      </c>
      <c r="D2026" t="s">
        <v>34</v>
      </c>
      <c r="E2026">
        <v>5</v>
      </c>
      <c r="F2026" t="s">
        <v>553</v>
      </c>
      <c r="G2026" t="s">
        <v>86</v>
      </c>
      <c r="H2026" t="s">
        <v>271</v>
      </c>
      <c r="I2026" t="s">
        <v>212</v>
      </c>
      <c r="J2026" t="s">
        <v>213</v>
      </c>
      <c r="K2026" t="s">
        <v>149</v>
      </c>
      <c r="L2026" t="s">
        <v>214</v>
      </c>
      <c r="M2026" t="s">
        <v>76</v>
      </c>
      <c r="N2026" t="s">
        <v>215</v>
      </c>
      <c r="O2026" s="57">
        <v>46302.408101851855</v>
      </c>
      <c r="P2026" s="57">
        <v>46302.712766203702</v>
      </c>
      <c r="Q2026">
        <v>69405513</v>
      </c>
      <c r="S2026">
        <v>172418759464</v>
      </c>
      <c r="T2026" t="s">
        <v>4365</v>
      </c>
      <c r="U2026" t="s">
        <v>4366</v>
      </c>
      <c r="V2026" t="s">
        <v>4367</v>
      </c>
      <c r="Z2026">
        <v>115.1877368</v>
      </c>
      <c r="AA2026">
        <v>-8.6606921999999997</v>
      </c>
      <c r="AB2026" t="s">
        <v>4368</v>
      </c>
      <c r="AC2026" t="s">
        <v>235</v>
      </c>
      <c r="AL2026" t="s">
        <v>217</v>
      </c>
      <c r="AM2026" t="s">
        <v>4369</v>
      </c>
      <c r="AN2026" t="s">
        <v>6</v>
      </c>
      <c r="AO2026" s="57">
        <v>46213.413402777776</v>
      </c>
      <c r="AP2026" s="57">
        <v>46303.333333333336</v>
      </c>
      <c r="AR2026" t="s">
        <v>218</v>
      </c>
      <c r="AS2026" t="s">
        <v>86</v>
      </c>
      <c r="AT2026" t="s">
        <v>230</v>
      </c>
      <c r="AU2026">
        <v>20261007</v>
      </c>
      <c r="AV2026" t="s">
        <v>221</v>
      </c>
      <c r="AW2026" t="s">
        <v>880</v>
      </c>
      <c r="AX2026" t="s">
        <v>222</v>
      </c>
      <c r="BA2026" s="57">
        <v>46303.333333333336</v>
      </c>
      <c r="BB2026" t="s">
        <v>4369</v>
      </c>
      <c r="BC2026">
        <v>2026</v>
      </c>
      <c r="BD2026">
        <v>10</v>
      </c>
      <c r="BE2026">
        <v>7</v>
      </c>
      <c r="BF2026" s="6">
        <f t="shared" si="93"/>
        <v>46302</v>
      </c>
      <c r="BG2026">
        <f t="shared" si="94"/>
        <v>-1.3333333333357587</v>
      </c>
      <c r="BH2026" t="str">
        <f t="shared" si="95"/>
        <v>COMPLY</v>
      </c>
      <c r="BI2026" t="str">
        <f>VLOOKUP(H2026,Sheet2!$A$1:$B$270,2,FALSE)</f>
        <v>UBUNG</v>
      </c>
    </row>
    <row r="2027" spans="1:61">
      <c r="A2027">
        <v>2026</v>
      </c>
      <c r="B2027">
        <v>1002637080</v>
      </c>
      <c r="C2027">
        <v>3</v>
      </c>
      <c r="D2027" t="s">
        <v>34</v>
      </c>
      <c r="E2027">
        <v>5</v>
      </c>
      <c r="F2027" t="s">
        <v>553</v>
      </c>
      <c r="G2027" t="s">
        <v>86</v>
      </c>
      <c r="H2027" t="s">
        <v>271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46309.628877314812</v>
      </c>
      <c r="P2027" s="57">
        <v>46311.760277777779</v>
      </c>
      <c r="Q2027">
        <v>69410250</v>
      </c>
      <c r="S2027">
        <v>172418758980</v>
      </c>
      <c r="T2027" t="s">
        <v>4411</v>
      </c>
      <c r="U2027" t="s">
        <v>7374</v>
      </c>
      <c r="V2027" t="s">
        <v>7375</v>
      </c>
      <c r="Z2027">
        <v>115.2199983</v>
      </c>
      <c r="AA2027">
        <v>-8.6358550999999899</v>
      </c>
      <c r="AB2027" t="s">
        <v>7376</v>
      </c>
      <c r="AC2027" t="s">
        <v>235</v>
      </c>
      <c r="AL2027" t="s">
        <v>217</v>
      </c>
      <c r="AM2027" t="s">
        <v>7377</v>
      </c>
      <c r="AN2027" t="s">
        <v>6</v>
      </c>
      <c r="AO2027" t="s">
        <v>7074</v>
      </c>
      <c r="AP2027" s="57">
        <v>46310.625</v>
      </c>
      <c r="AR2027" t="s">
        <v>218</v>
      </c>
      <c r="AS2027" t="s">
        <v>86</v>
      </c>
      <c r="AT2027" t="s">
        <v>230</v>
      </c>
      <c r="AU2027">
        <v>20261016</v>
      </c>
      <c r="AV2027" t="s">
        <v>221</v>
      </c>
      <c r="AW2027" t="s">
        <v>880</v>
      </c>
      <c r="AX2027" t="s">
        <v>222</v>
      </c>
      <c r="BA2027" s="57">
        <v>46310.625</v>
      </c>
      <c r="BB2027" t="s">
        <v>7377</v>
      </c>
      <c r="BC2027">
        <v>2026</v>
      </c>
      <c r="BD2027">
        <v>10</v>
      </c>
      <c r="BE2027">
        <v>16</v>
      </c>
      <c r="BF2027" s="6">
        <f t="shared" si="93"/>
        <v>46311</v>
      </c>
      <c r="BG2027">
        <f t="shared" si="94"/>
        <v>0.375</v>
      </c>
      <c r="BH2027" t="str">
        <f t="shared" si="95"/>
        <v>COMPLY</v>
      </c>
      <c r="BI2027" t="str">
        <f>VLOOKUP(H2027,Sheet2!$A$1:$B$270,2,FALSE)</f>
        <v>UBUNG</v>
      </c>
    </row>
    <row r="2028" spans="1:61">
      <c r="A2028">
        <v>2027</v>
      </c>
      <c r="B2028">
        <v>1002630105</v>
      </c>
      <c r="C2028">
        <v>3</v>
      </c>
      <c r="D2028" t="s">
        <v>34</v>
      </c>
      <c r="E2028">
        <v>5</v>
      </c>
      <c r="F2028" t="s">
        <v>553</v>
      </c>
      <c r="G2028" t="s">
        <v>86</v>
      </c>
      <c r="H2028" t="s">
        <v>271</v>
      </c>
      <c r="I2028" t="s">
        <v>212</v>
      </c>
      <c r="J2028" t="s">
        <v>213</v>
      </c>
      <c r="K2028" t="s">
        <v>149</v>
      </c>
      <c r="M2028" t="s">
        <v>839</v>
      </c>
      <c r="N2028" t="s">
        <v>215</v>
      </c>
      <c r="O2028" s="57">
        <v>46304.636516203704</v>
      </c>
      <c r="P2028" s="57">
        <v>46314.369710648149</v>
      </c>
      <c r="Q2028">
        <v>69407485</v>
      </c>
      <c r="S2028">
        <v>172418758884</v>
      </c>
      <c r="T2028" t="s">
        <v>5710</v>
      </c>
      <c r="U2028" t="s">
        <v>5711</v>
      </c>
      <c r="V2028" t="s">
        <v>5712</v>
      </c>
      <c r="Z2028">
        <v>115.209575</v>
      </c>
      <c r="AA2028">
        <v>-8.6447573999999996</v>
      </c>
      <c r="AB2028" t="s">
        <v>5713</v>
      </c>
      <c r="AC2028" t="s">
        <v>229</v>
      </c>
      <c r="AL2028" t="s">
        <v>217</v>
      </c>
      <c r="AM2028" t="s">
        <v>5714</v>
      </c>
      <c r="AN2028" t="s">
        <v>6</v>
      </c>
      <c r="AO2028" s="57">
        <v>46275.653252314813</v>
      </c>
      <c r="AP2028" s="57">
        <v>46307.625</v>
      </c>
      <c r="AQ2028" t="s">
        <v>838</v>
      </c>
      <c r="AR2028" t="s">
        <v>840</v>
      </c>
      <c r="AS2028" t="s">
        <v>86</v>
      </c>
      <c r="AT2028" t="s">
        <v>342</v>
      </c>
      <c r="AV2028" t="s">
        <v>9355</v>
      </c>
      <c r="AW2028" t="s">
        <v>5715</v>
      </c>
      <c r="AX2028" t="s">
        <v>222</v>
      </c>
      <c r="BA2028" s="57">
        <v>46307.625</v>
      </c>
      <c r="BB2028" t="s">
        <v>5714</v>
      </c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str">
        <f>VLOOKUP(H2028,Sheet2!$A$1:$B$270,2,FALSE)</f>
        <v>UBUNG</v>
      </c>
    </row>
    <row r="2029" spans="1:61">
      <c r="A2029">
        <v>2028</v>
      </c>
      <c r="B2029">
        <v>1002646144</v>
      </c>
      <c r="C2029">
        <v>3</v>
      </c>
      <c r="D2029" t="s">
        <v>34</v>
      </c>
      <c r="E2029">
        <v>5</v>
      </c>
      <c r="F2029" t="s">
        <v>553</v>
      </c>
      <c r="G2029" t="s">
        <v>86</v>
      </c>
      <c r="H2029" t="s">
        <v>271</v>
      </c>
      <c r="I2029" t="s">
        <v>212</v>
      </c>
      <c r="J2029" t="s">
        <v>213</v>
      </c>
      <c r="K2029" t="s">
        <v>149</v>
      </c>
      <c r="M2029" t="s">
        <v>238</v>
      </c>
      <c r="N2029" t="s">
        <v>215</v>
      </c>
      <c r="O2029" s="57">
        <v>46315.682893518519</v>
      </c>
      <c r="P2029" s="57">
        <v>46316.380914351852</v>
      </c>
      <c r="Q2029">
        <v>69414010</v>
      </c>
      <c r="S2029">
        <v>172418759679</v>
      </c>
      <c r="T2029" t="s">
        <v>10721</v>
      </c>
      <c r="U2029" t="s">
        <v>10722</v>
      </c>
      <c r="V2029" t="s">
        <v>10723</v>
      </c>
      <c r="Z2029">
        <v>115.1378497</v>
      </c>
      <c r="AA2029">
        <v>-8.6131630000000001</v>
      </c>
      <c r="AB2029" t="s">
        <v>10724</v>
      </c>
      <c r="AC2029" t="s">
        <v>229</v>
      </c>
      <c r="AL2029" t="s">
        <v>217</v>
      </c>
      <c r="AM2029" t="s">
        <v>10505</v>
      </c>
      <c r="AN2029" t="s">
        <v>6</v>
      </c>
      <c r="AO2029" t="s">
        <v>10116</v>
      </c>
      <c r="AP2029" s="57">
        <v>46317.333333333336</v>
      </c>
      <c r="AR2029" t="s">
        <v>239</v>
      </c>
      <c r="AS2029" t="s">
        <v>86</v>
      </c>
      <c r="AT2029" t="s">
        <v>342</v>
      </c>
      <c r="AV2029" t="s">
        <v>238</v>
      </c>
      <c r="AW2029" t="s">
        <v>540</v>
      </c>
      <c r="AX2029" t="s">
        <v>222</v>
      </c>
      <c r="BA2029" s="57">
        <v>46317.333333333336</v>
      </c>
      <c r="BB2029" t="s">
        <v>10505</v>
      </c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str">
        <f>VLOOKUP(H2029,Sheet2!$A$1:$B$270,2,FALSE)</f>
        <v>UBUNG</v>
      </c>
    </row>
    <row r="2030" spans="1:61">
      <c r="A2030">
        <v>2029</v>
      </c>
      <c r="B2030">
        <v>1002616933</v>
      </c>
      <c r="C2030">
        <v>3</v>
      </c>
      <c r="D2030" t="s">
        <v>34</v>
      </c>
      <c r="E2030">
        <v>5</v>
      </c>
      <c r="F2030" t="s">
        <v>553</v>
      </c>
      <c r="G2030" t="s">
        <v>86</v>
      </c>
      <c r="H2030" t="s">
        <v>271</v>
      </c>
      <c r="I2030" t="s">
        <v>212</v>
      </c>
      <c r="J2030" t="s">
        <v>213</v>
      </c>
      <c r="K2030" t="s">
        <v>149</v>
      </c>
      <c r="M2030" t="s">
        <v>1918</v>
      </c>
      <c r="N2030" t="s">
        <v>215</v>
      </c>
      <c r="O2030" s="57">
        <v>46296.365520833337</v>
      </c>
      <c r="P2030" s="57">
        <v>46301.397245370368</v>
      </c>
      <c r="Q2030">
        <v>69401252</v>
      </c>
      <c r="S2030">
        <v>172418758695</v>
      </c>
      <c r="T2030" t="s">
        <v>939</v>
      </c>
      <c r="U2030" t="s">
        <v>940</v>
      </c>
      <c r="V2030" t="s">
        <v>1393</v>
      </c>
      <c r="Z2030">
        <v>115.209762709739</v>
      </c>
      <c r="AA2030">
        <v>-8.65767524401166</v>
      </c>
      <c r="AB2030" t="s">
        <v>941</v>
      </c>
      <c r="AC2030" t="s">
        <v>229</v>
      </c>
      <c r="AL2030" t="s">
        <v>217</v>
      </c>
      <c r="AM2030" t="s">
        <v>1394</v>
      </c>
      <c r="AN2030" t="s">
        <v>6</v>
      </c>
      <c r="AO2030" s="57">
        <v>46032.392847222225</v>
      </c>
      <c r="AQ2030" t="s">
        <v>841</v>
      </c>
      <c r="AR2030" t="s">
        <v>12</v>
      </c>
      <c r="AS2030" t="s">
        <v>86</v>
      </c>
      <c r="AT2030" t="s">
        <v>342</v>
      </c>
      <c r="AV2030" t="s">
        <v>1626</v>
      </c>
      <c r="AW2030" t="s">
        <v>899</v>
      </c>
      <c r="AX2030" t="s">
        <v>222</v>
      </c>
      <c r="BA2030" s="57">
        <v>46296.291666666664</v>
      </c>
      <c r="BB2030" t="s">
        <v>1394</v>
      </c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str">
        <f>VLOOKUP(H2030,Sheet2!$A$1:$B$270,2,FALSE)</f>
        <v>UBUNG</v>
      </c>
    </row>
    <row r="2031" spans="1:61">
      <c r="A2031">
        <v>2030</v>
      </c>
      <c r="B2031">
        <v>1002625984</v>
      </c>
      <c r="C2031">
        <v>3</v>
      </c>
      <c r="D2031" t="s">
        <v>34</v>
      </c>
      <c r="E2031">
        <v>5</v>
      </c>
      <c r="F2031" t="s">
        <v>553</v>
      </c>
      <c r="G2031" t="s">
        <v>86</v>
      </c>
      <c r="H2031" t="s">
        <v>414</v>
      </c>
      <c r="I2031" t="s">
        <v>212</v>
      </c>
      <c r="J2031" t="s">
        <v>213</v>
      </c>
      <c r="K2031" t="s">
        <v>149</v>
      </c>
      <c r="L2031" t="s">
        <v>214</v>
      </c>
      <c r="M2031" t="s">
        <v>1400</v>
      </c>
      <c r="N2031" t="s">
        <v>215</v>
      </c>
      <c r="O2031" s="57">
        <v>46302.524710648147</v>
      </c>
      <c r="P2031" s="57">
        <v>46311.572905092595</v>
      </c>
      <c r="Q2031">
        <v>69405774</v>
      </c>
      <c r="S2031">
        <v>172419207450</v>
      </c>
      <c r="T2031" t="s">
        <v>4378</v>
      </c>
      <c r="U2031" t="s">
        <v>4379</v>
      </c>
      <c r="V2031" t="s">
        <v>4380</v>
      </c>
      <c r="Z2031">
        <v>115.196907</v>
      </c>
      <c r="AA2031">
        <v>-8.681635</v>
      </c>
      <c r="AB2031" t="s">
        <v>4381</v>
      </c>
      <c r="AC2031" t="s">
        <v>235</v>
      </c>
      <c r="AL2031" t="s">
        <v>217</v>
      </c>
      <c r="AM2031" t="s">
        <v>4382</v>
      </c>
      <c r="AN2031" t="s">
        <v>6</v>
      </c>
      <c r="AO2031" s="57">
        <v>46213.538645833331</v>
      </c>
      <c r="AP2031" s="57">
        <v>46303.458333333336</v>
      </c>
      <c r="AR2031" t="s">
        <v>14</v>
      </c>
      <c r="AS2031" t="s">
        <v>791</v>
      </c>
      <c r="AT2031" t="s">
        <v>230</v>
      </c>
      <c r="AV2031" t="s">
        <v>9359</v>
      </c>
      <c r="AW2031" t="s">
        <v>880</v>
      </c>
      <c r="AX2031" t="s">
        <v>222</v>
      </c>
      <c r="BA2031" s="57">
        <v>46303.458333333336</v>
      </c>
      <c r="BB2031" t="s">
        <v>4382</v>
      </c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str">
        <f>VLOOKUP(H2031,Sheet2!$A$1:$B$270,2,FALSE)</f>
        <v>UBUNG</v>
      </c>
    </row>
    <row r="2032" spans="1:61">
      <c r="A2032">
        <v>2031</v>
      </c>
      <c r="B2032">
        <v>1002642980</v>
      </c>
      <c r="C2032">
        <v>3</v>
      </c>
      <c r="D2032" t="s">
        <v>34</v>
      </c>
      <c r="E2032">
        <v>5</v>
      </c>
      <c r="F2032" t="s">
        <v>553</v>
      </c>
      <c r="G2032" t="s">
        <v>86</v>
      </c>
      <c r="H2032" t="s">
        <v>414</v>
      </c>
      <c r="I2032" t="s">
        <v>212</v>
      </c>
      <c r="J2032" t="s">
        <v>213</v>
      </c>
      <c r="K2032" t="s">
        <v>149</v>
      </c>
      <c r="M2032" t="s">
        <v>224</v>
      </c>
      <c r="N2032" t="s">
        <v>215</v>
      </c>
      <c r="O2032" s="57">
        <v>46314.502847222226</v>
      </c>
      <c r="P2032" s="57">
        <v>46316.488749999997</v>
      </c>
      <c r="Q2032">
        <v>69412728</v>
      </c>
      <c r="R2032">
        <v>3619592042</v>
      </c>
      <c r="S2032">
        <v>172419207504</v>
      </c>
      <c r="T2032" t="s">
        <v>10052</v>
      </c>
      <c r="U2032" t="s">
        <v>10053</v>
      </c>
      <c r="V2032" t="s">
        <v>10725</v>
      </c>
      <c r="Z2032">
        <v>115.1931731</v>
      </c>
      <c r="AA2032">
        <v>-8.6818462000000007</v>
      </c>
      <c r="AB2032" t="s">
        <v>10054</v>
      </c>
      <c r="AC2032" t="s">
        <v>225</v>
      </c>
      <c r="AL2032" t="s">
        <v>217</v>
      </c>
      <c r="AM2032" t="s">
        <v>10726</v>
      </c>
      <c r="AN2032" t="s">
        <v>6</v>
      </c>
      <c r="AO2032" t="s">
        <v>9670</v>
      </c>
      <c r="AP2032" s="57">
        <v>46316.458333333336</v>
      </c>
      <c r="AR2032" t="s">
        <v>18</v>
      </c>
      <c r="AS2032" t="s">
        <v>791</v>
      </c>
      <c r="AT2032" t="s">
        <v>230</v>
      </c>
      <c r="AV2032" t="s">
        <v>226</v>
      </c>
      <c r="AW2032" t="s">
        <v>540</v>
      </c>
      <c r="AX2032" t="s">
        <v>222</v>
      </c>
      <c r="BA2032" s="57">
        <v>46316.458333333336</v>
      </c>
      <c r="BB2032" t="s">
        <v>10726</v>
      </c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str">
        <f>VLOOKUP(H2032,Sheet2!$A$1:$B$270,2,FALSE)</f>
        <v>UBUNG</v>
      </c>
    </row>
    <row r="2033" spans="1:61">
      <c r="A2033">
        <v>2032</v>
      </c>
      <c r="B2033">
        <v>1002630192</v>
      </c>
      <c r="C2033">
        <v>3</v>
      </c>
      <c r="D2033" t="s">
        <v>34</v>
      </c>
      <c r="E2033">
        <v>5</v>
      </c>
      <c r="F2033" t="s">
        <v>553</v>
      </c>
      <c r="G2033" t="s">
        <v>86</v>
      </c>
      <c r="H2033" t="s">
        <v>414</v>
      </c>
      <c r="I2033" t="s">
        <v>212</v>
      </c>
      <c r="J2033" t="s">
        <v>213</v>
      </c>
      <c r="K2033" t="s">
        <v>149</v>
      </c>
      <c r="L2033" t="s">
        <v>214</v>
      </c>
      <c r="M2033" t="s">
        <v>836</v>
      </c>
      <c r="N2033" t="s">
        <v>215</v>
      </c>
      <c r="O2033" s="57">
        <v>46304.649016203701</v>
      </c>
      <c r="P2033" s="57">
        <v>46305.688530092593</v>
      </c>
      <c r="Q2033">
        <v>69407523</v>
      </c>
      <c r="S2033">
        <v>172419207306</v>
      </c>
      <c r="T2033" t="s">
        <v>5716</v>
      </c>
      <c r="U2033" t="s">
        <v>5717</v>
      </c>
      <c r="V2033" t="s">
        <v>5731</v>
      </c>
      <c r="Z2033">
        <v>115.1850226</v>
      </c>
      <c r="AA2033">
        <v>-8.7207825999999997</v>
      </c>
      <c r="AB2033" t="s">
        <v>5732</v>
      </c>
      <c r="AC2033" t="s">
        <v>235</v>
      </c>
      <c r="AL2033" t="s">
        <v>217</v>
      </c>
      <c r="AM2033" t="s">
        <v>5206</v>
      </c>
      <c r="AN2033" t="s">
        <v>6</v>
      </c>
      <c r="AO2033" s="57">
        <v>46275.653252314813</v>
      </c>
      <c r="AP2033" s="57">
        <v>46305.625</v>
      </c>
      <c r="AR2033" t="s">
        <v>14</v>
      </c>
      <c r="AS2033" t="s">
        <v>791</v>
      </c>
      <c r="AT2033" t="s">
        <v>220</v>
      </c>
      <c r="AV2033" t="s">
        <v>837</v>
      </c>
      <c r="AW2033" t="s">
        <v>3616</v>
      </c>
      <c r="AX2033" t="s">
        <v>222</v>
      </c>
      <c r="BA2033" s="57">
        <v>46305.625</v>
      </c>
      <c r="BB2033" t="s">
        <v>5206</v>
      </c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str">
        <f>VLOOKUP(H2033,Sheet2!$A$1:$B$270,2,FALSE)</f>
        <v>UBUNG</v>
      </c>
    </row>
    <row r="2034" spans="1:61">
      <c r="A2034">
        <v>2033</v>
      </c>
      <c r="B2034">
        <v>1002630345</v>
      </c>
      <c r="C2034">
        <v>3</v>
      </c>
      <c r="D2034" t="s">
        <v>34</v>
      </c>
      <c r="E2034">
        <v>5</v>
      </c>
      <c r="F2034" t="s">
        <v>553</v>
      </c>
      <c r="G2034" t="s">
        <v>86</v>
      </c>
      <c r="H2034" t="s">
        <v>414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46304.680324074077</v>
      </c>
      <c r="P2034" s="57">
        <v>46306.515648148146</v>
      </c>
      <c r="Q2034">
        <v>69407605</v>
      </c>
      <c r="S2034">
        <v>172419207316</v>
      </c>
      <c r="T2034" t="s">
        <v>5716</v>
      </c>
      <c r="U2034" t="s">
        <v>5717</v>
      </c>
      <c r="V2034" t="s">
        <v>5718</v>
      </c>
      <c r="Z2034">
        <v>115.1850226</v>
      </c>
      <c r="AA2034">
        <v>-8.7207825999999997</v>
      </c>
      <c r="AB2034" t="s">
        <v>5719</v>
      </c>
      <c r="AC2034" t="s">
        <v>235</v>
      </c>
      <c r="AL2034" t="s">
        <v>217</v>
      </c>
      <c r="AM2034" t="s">
        <v>5531</v>
      </c>
      <c r="AN2034" t="s">
        <v>6</v>
      </c>
      <c r="AO2034" s="57">
        <v>46275.725983796299</v>
      </c>
      <c r="AP2034" s="57">
        <v>46305.625</v>
      </c>
      <c r="AR2034" t="s">
        <v>218</v>
      </c>
      <c r="AS2034" t="s">
        <v>791</v>
      </c>
      <c r="AT2034" t="s">
        <v>342</v>
      </c>
      <c r="AU2034">
        <v>20261011</v>
      </c>
      <c r="AV2034" t="s">
        <v>221</v>
      </c>
      <c r="AW2034" t="s">
        <v>3925</v>
      </c>
      <c r="AX2034" t="s">
        <v>222</v>
      </c>
      <c r="BA2034" s="57">
        <v>46305.625</v>
      </c>
      <c r="BB2034" t="s">
        <v>5531</v>
      </c>
      <c r="BC2034">
        <v>2026</v>
      </c>
      <c r="BD2034">
        <v>10</v>
      </c>
      <c r="BE2034">
        <v>11</v>
      </c>
      <c r="BF2034" s="6">
        <f t="shared" si="93"/>
        <v>46306</v>
      </c>
      <c r="BG2034">
        <f t="shared" si="94"/>
        <v>0.375</v>
      </c>
      <c r="BH2034" t="str">
        <f t="shared" si="95"/>
        <v>COMPLY</v>
      </c>
      <c r="BI2034" t="str">
        <f>VLOOKUP(H2034,Sheet2!$A$1:$B$270,2,FALSE)</f>
        <v>UBUNG</v>
      </c>
    </row>
    <row r="2035" spans="1:61">
      <c r="A2035">
        <v>2034</v>
      </c>
      <c r="B2035">
        <v>1002630328</v>
      </c>
      <c r="C2035">
        <v>3</v>
      </c>
      <c r="D2035" t="s">
        <v>34</v>
      </c>
      <c r="E2035">
        <v>5</v>
      </c>
      <c r="F2035" t="s">
        <v>553</v>
      </c>
      <c r="G2035" t="s">
        <v>86</v>
      </c>
      <c r="H2035" t="s">
        <v>414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46304.676157407404</v>
      </c>
      <c r="P2035" s="57">
        <v>46306.522164351853</v>
      </c>
      <c r="Q2035">
        <v>69407561</v>
      </c>
      <c r="S2035">
        <v>172419207308</v>
      </c>
      <c r="T2035" t="s">
        <v>5716</v>
      </c>
      <c r="U2035" t="s">
        <v>5717</v>
      </c>
      <c r="V2035" t="s">
        <v>5720</v>
      </c>
      <c r="Z2035">
        <v>115.1850226</v>
      </c>
      <c r="AA2035">
        <v>-8.7207825999999997</v>
      </c>
      <c r="AB2035" t="s">
        <v>5721</v>
      </c>
      <c r="AC2035" t="s">
        <v>235</v>
      </c>
      <c r="AL2035" t="s">
        <v>217</v>
      </c>
      <c r="AM2035" t="s">
        <v>5531</v>
      </c>
      <c r="AN2035" t="s">
        <v>6</v>
      </c>
      <c r="AO2035" s="57">
        <v>46275.725983796299</v>
      </c>
      <c r="AP2035" s="57">
        <v>46305.625</v>
      </c>
      <c r="AR2035" t="s">
        <v>218</v>
      </c>
      <c r="AS2035" t="s">
        <v>791</v>
      </c>
      <c r="AT2035" t="s">
        <v>342</v>
      </c>
      <c r="AU2035">
        <v>20261011</v>
      </c>
      <c r="AV2035" t="s">
        <v>221</v>
      </c>
      <c r="AW2035" t="s">
        <v>3925</v>
      </c>
      <c r="AX2035" t="s">
        <v>222</v>
      </c>
      <c r="BA2035" s="57">
        <v>46305.625</v>
      </c>
      <c r="BB2035" t="s">
        <v>5531</v>
      </c>
      <c r="BC2035">
        <v>2026</v>
      </c>
      <c r="BD2035">
        <v>10</v>
      </c>
      <c r="BE2035">
        <v>11</v>
      </c>
      <c r="BF2035" s="6">
        <f t="shared" si="93"/>
        <v>46306</v>
      </c>
      <c r="BG2035">
        <f t="shared" si="94"/>
        <v>0.375</v>
      </c>
      <c r="BH2035" t="str">
        <f t="shared" si="95"/>
        <v>COMPLY</v>
      </c>
      <c r="BI2035" t="str">
        <f>VLOOKUP(H2035,Sheet2!$A$1:$B$270,2,FALSE)</f>
        <v>UBUNG</v>
      </c>
    </row>
    <row r="2036" spans="1:61">
      <c r="A2036">
        <v>2035</v>
      </c>
      <c r="B2036">
        <v>1002630341</v>
      </c>
      <c r="C2036">
        <v>3</v>
      </c>
      <c r="D2036" t="s">
        <v>34</v>
      </c>
      <c r="E2036">
        <v>5</v>
      </c>
      <c r="F2036" t="s">
        <v>553</v>
      </c>
      <c r="G2036" t="s">
        <v>86</v>
      </c>
      <c r="H2036" t="s">
        <v>414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46304.678935185184</v>
      </c>
      <c r="P2036" s="57">
        <v>46306.514479166668</v>
      </c>
      <c r="Q2036">
        <v>69407583</v>
      </c>
      <c r="S2036">
        <v>172419207314</v>
      </c>
      <c r="T2036" t="s">
        <v>5716</v>
      </c>
      <c r="U2036" t="s">
        <v>5722</v>
      </c>
      <c r="V2036" t="s">
        <v>5723</v>
      </c>
      <c r="Z2036">
        <v>115.1850226</v>
      </c>
      <c r="AA2036">
        <v>-8.7207825999999997</v>
      </c>
      <c r="AB2036" t="s">
        <v>5724</v>
      </c>
      <c r="AC2036" t="s">
        <v>235</v>
      </c>
      <c r="AL2036" t="s">
        <v>217</v>
      </c>
      <c r="AM2036" t="s">
        <v>5531</v>
      </c>
      <c r="AN2036" t="s">
        <v>6</v>
      </c>
      <c r="AO2036" s="57">
        <v>46275.725983796299</v>
      </c>
      <c r="AP2036" s="57">
        <v>46305.625</v>
      </c>
      <c r="AR2036" t="s">
        <v>218</v>
      </c>
      <c r="AS2036" t="s">
        <v>791</v>
      </c>
      <c r="AT2036" t="s">
        <v>220</v>
      </c>
      <c r="AU2036">
        <v>20261011</v>
      </c>
      <c r="AV2036" t="s">
        <v>221</v>
      </c>
      <c r="AW2036" t="s">
        <v>3616</v>
      </c>
      <c r="AX2036" t="s">
        <v>222</v>
      </c>
      <c r="BA2036" s="57">
        <v>46305.625</v>
      </c>
      <c r="BB2036" t="s">
        <v>5531</v>
      </c>
      <c r="BC2036">
        <v>2026</v>
      </c>
      <c r="BD2036">
        <v>10</v>
      </c>
      <c r="BE2036">
        <v>11</v>
      </c>
      <c r="BF2036" s="6">
        <f t="shared" si="93"/>
        <v>46306</v>
      </c>
      <c r="BG2036">
        <f t="shared" si="94"/>
        <v>0.375</v>
      </c>
      <c r="BH2036" t="str">
        <f t="shared" si="95"/>
        <v>COMPLY</v>
      </c>
      <c r="BI2036" t="str">
        <f>VLOOKUP(H2036,Sheet2!$A$1:$B$270,2,FALSE)</f>
        <v>UBUNG</v>
      </c>
    </row>
    <row r="2037" spans="1:61">
      <c r="A2037">
        <v>2036</v>
      </c>
      <c r="B2037">
        <v>1002630204</v>
      </c>
      <c r="C2037">
        <v>3</v>
      </c>
      <c r="D2037" t="s">
        <v>34</v>
      </c>
      <c r="E2037">
        <v>5</v>
      </c>
      <c r="F2037" t="s">
        <v>553</v>
      </c>
      <c r="G2037" t="s">
        <v>86</v>
      </c>
      <c r="H2037" t="s">
        <v>414</v>
      </c>
      <c r="I2037" t="s">
        <v>212</v>
      </c>
      <c r="J2037" t="s">
        <v>213</v>
      </c>
      <c r="K2037" t="s">
        <v>149</v>
      </c>
      <c r="L2037" t="s">
        <v>214</v>
      </c>
      <c r="M2037" t="s">
        <v>76</v>
      </c>
      <c r="N2037" t="s">
        <v>215</v>
      </c>
      <c r="O2037" s="57">
        <v>46304.65115740741</v>
      </c>
      <c r="P2037" s="57">
        <v>46306.550069444442</v>
      </c>
      <c r="Q2037">
        <v>69407536</v>
      </c>
      <c r="S2037">
        <v>172419207307</v>
      </c>
      <c r="T2037" t="s">
        <v>5725</v>
      </c>
      <c r="U2037" t="s">
        <v>5717</v>
      </c>
      <c r="V2037" t="s">
        <v>5726</v>
      </c>
      <c r="Z2037">
        <v>115.1850226</v>
      </c>
      <c r="AA2037">
        <v>-8.7207825999999997</v>
      </c>
      <c r="AB2037" t="s">
        <v>5727</v>
      </c>
      <c r="AC2037" t="s">
        <v>235</v>
      </c>
      <c r="AL2037" t="s">
        <v>217</v>
      </c>
      <c r="AM2037" t="s">
        <v>5728</v>
      </c>
      <c r="AN2037" t="s">
        <v>6</v>
      </c>
      <c r="AO2037" s="57">
        <v>46275.653252314813</v>
      </c>
      <c r="AP2037" s="57">
        <v>46305.625</v>
      </c>
      <c r="AR2037" t="s">
        <v>218</v>
      </c>
      <c r="AS2037" t="s">
        <v>791</v>
      </c>
      <c r="AT2037" t="s">
        <v>342</v>
      </c>
      <c r="AU2037">
        <v>20261011</v>
      </c>
      <c r="AV2037" t="s">
        <v>221</v>
      </c>
      <c r="AW2037" t="s">
        <v>3925</v>
      </c>
      <c r="AX2037" t="s">
        <v>222</v>
      </c>
      <c r="BA2037" s="57">
        <v>46305.625</v>
      </c>
      <c r="BB2037" t="s">
        <v>5728</v>
      </c>
      <c r="BC2037">
        <v>2026</v>
      </c>
      <c r="BD2037">
        <v>10</v>
      </c>
      <c r="BE2037">
        <v>11</v>
      </c>
      <c r="BF2037" s="6">
        <f t="shared" si="93"/>
        <v>46306</v>
      </c>
      <c r="BG2037">
        <f t="shared" si="94"/>
        <v>0.375</v>
      </c>
      <c r="BH2037" t="str">
        <f t="shared" si="95"/>
        <v>COMPLY</v>
      </c>
      <c r="BI2037" t="str">
        <f>VLOOKUP(H2037,Sheet2!$A$1:$B$270,2,FALSE)</f>
        <v>UBUNG</v>
      </c>
    </row>
    <row r="2038" spans="1:61">
      <c r="A2038">
        <v>2037</v>
      </c>
      <c r="B2038">
        <v>1002631228</v>
      </c>
      <c r="C2038">
        <v>3</v>
      </c>
      <c r="D2038" t="s">
        <v>34</v>
      </c>
      <c r="E2038">
        <v>5</v>
      </c>
      <c r="F2038" t="s">
        <v>553</v>
      </c>
      <c r="G2038" t="s">
        <v>86</v>
      </c>
      <c r="H2038" t="s">
        <v>414</v>
      </c>
      <c r="I2038" t="s">
        <v>212</v>
      </c>
      <c r="J2038" t="s">
        <v>213</v>
      </c>
      <c r="K2038" t="s">
        <v>149</v>
      </c>
      <c r="L2038" t="s">
        <v>214</v>
      </c>
      <c r="M2038" t="s">
        <v>76</v>
      </c>
      <c r="N2038" t="s">
        <v>215</v>
      </c>
      <c r="O2038" s="57">
        <v>46305.771990740737</v>
      </c>
      <c r="P2038" s="57">
        <v>46306.51703703704</v>
      </c>
      <c r="Q2038">
        <v>69408069</v>
      </c>
      <c r="S2038">
        <v>172419207458</v>
      </c>
      <c r="T2038" t="s">
        <v>5716</v>
      </c>
      <c r="U2038" t="s">
        <v>5717</v>
      </c>
      <c r="V2038" t="s">
        <v>5729</v>
      </c>
      <c r="Z2038">
        <v>115.1850226</v>
      </c>
      <c r="AA2038">
        <v>-8.7207825999999997</v>
      </c>
      <c r="AB2038" t="s">
        <v>5730</v>
      </c>
      <c r="AC2038" t="s">
        <v>235</v>
      </c>
      <c r="AL2038" t="s">
        <v>217</v>
      </c>
      <c r="AM2038" t="s">
        <v>5016</v>
      </c>
      <c r="AN2038" t="s">
        <v>6</v>
      </c>
      <c r="AO2038" s="57">
        <v>46305.778182870374</v>
      </c>
      <c r="AP2038" s="57">
        <v>46306.625</v>
      </c>
      <c r="AR2038" t="s">
        <v>218</v>
      </c>
      <c r="AS2038" t="s">
        <v>791</v>
      </c>
      <c r="AT2038" t="s">
        <v>220</v>
      </c>
      <c r="AU2038">
        <v>20261011</v>
      </c>
      <c r="AV2038" t="s">
        <v>221</v>
      </c>
      <c r="AW2038" t="s">
        <v>3616</v>
      </c>
      <c r="AX2038" t="s">
        <v>222</v>
      </c>
      <c r="BA2038" s="57">
        <v>46306.625</v>
      </c>
      <c r="BB2038" t="s">
        <v>5016</v>
      </c>
      <c r="BC2038">
        <v>2026</v>
      </c>
      <c r="BD2038">
        <v>10</v>
      </c>
      <c r="BE2038">
        <v>11</v>
      </c>
      <c r="BF2038" s="6">
        <f t="shared" si="93"/>
        <v>46306</v>
      </c>
      <c r="BG2038">
        <f t="shared" si="94"/>
        <v>-0.625</v>
      </c>
      <c r="BH2038" t="str">
        <f t="shared" si="95"/>
        <v>COMPLY</v>
      </c>
      <c r="BI2038" t="str">
        <f>VLOOKUP(H2038,Sheet2!$A$1:$B$270,2,FALSE)</f>
        <v>UBUNG</v>
      </c>
    </row>
    <row r="2039" spans="1:61">
      <c r="A2039">
        <v>2038</v>
      </c>
      <c r="B2039">
        <v>1002640194</v>
      </c>
      <c r="C2039">
        <v>3</v>
      </c>
      <c r="D2039" t="s">
        <v>34</v>
      </c>
      <c r="E2039">
        <v>5</v>
      </c>
      <c r="F2039" t="s">
        <v>553</v>
      </c>
      <c r="G2039" t="s">
        <v>86</v>
      </c>
      <c r="H2039" t="s">
        <v>414</v>
      </c>
      <c r="I2039" t="s">
        <v>212</v>
      </c>
      <c r="J2039" t="s">
        <v>213</v>
      </c>
      <c r="K2039" t="s">
        <v>149</v>
      </c>
      <c r="M2039" t="s">
        <v>76</v>
      </c>
      <c r="N2039" t="s">
        <v>215</v>
      </c>
      <c r="O2039" s="57">
        <v>46311.572916666664</v>
      </c>
      <c r="P2039" s="57">
        <v>46312.398784722223</v>
      </c>
      <c r="Q2039">
        <v>69405774</v>
      </c>
      <c r="S2039">
        <v>172419207492</v>
      </c>
      <c r="T2039" t="s">
        <v>4378</v>
      </c>
      <c r="U2039" t="s">
        <v>9356</v>
      </c>
      <c r="V2039" t="s">
        <v>9357</v>
      </c>
      <c r="Z2039">
        <v>115.196981217011</v>
      </c>
      <c r="AA2039">
        <v>-8.6816256687451006</v>
      </c>
      <c r="AB2039" t="s">
        <v>4381</v>
      </c>
      <c r="AC2039" t="s">
        <v>229</v>
      </c>
      <c r="AL2039" t="s">
        <v>217</v>
      </c>
      <c r="AM2039" t="s">
        <v>9358</v>
      </c>
      <c r="AN2039" t="s">
        <v>6</v>
      </c>
      <c r="AO2039" t="s">
        <v>8128</v>
      </c>
      <c r="AR2039" t="s">
        <v>218</v>
      </c>
      <c r="AS2039" t="s">
        <v>791</v>
      </c>
      <c r="AT2039" t="s">
        <v>230</v>
      </c>
      <c r="AU2039">
        <v>20261017</v>
      </c>
      <c r="AV2039" t="s">
        <v>221</v>
      </c>
      <c r="AW2039" t="s">
        <v>540</v>
      </c>
      <c r="AX2039" t="s">
        <v>222</v>
      </c>
      <c r="BA2039" s="57">
        <v>46311.291666666664</v>
      </c>
      <c r="BB2039" t="s">
        <v>9358</v>
      </c>
      <c r="BC2039">
        <v>2026</v>
      </c>
      <c r="BD2039">
        <v>10</v>
      </c>
      <c r="BE2039">
        <v>17</v>
      </c>
      <c r="BF2039" s="6">
        <f t="shared" si="93"/>
        <v>46312</v>
      </c>
      <c r="BG2039">
        <f t="shared" si="94"/>
        <v>0.70833333333575865</v>
      </c>
      <c r="BH2039" t="str">
        <f t="shared" si="95"/>
        <v>COMPLY</v>
      </c>
      <c r="BI2039" t="str">
        <f>VLOOKUP(H2039,Sheet2!$A$1:$B$270,2,FALSE)</f>
        <v>UBUNG</v>
      </c>
    </row>
    <row r="2040" spans="1:61">
      <c r="A2040">
        <v>2039</v>
      </c>
      <c r="B2040">
        <v>1002625512</v>
      </c>
      <c r="C2040">
        <v>3</v>
      </c>
      <c r="D2040" t="s">
        <v>34</v>
      </c>
      <c r="E2040">
        <v>5</v>
      </c>
      <c r="F2040" t="s">
        <v>553</v>
      </c>
      <c r="G2040" t="s">
        <v>86</v>
      </c>
      <c r="H2040" t="s">
        <v>414</v>
      </c>
      <c r="I2040" t="s">
        <v>212</v>
      </c>
      <c r="J2040" t="s">
        <v>213</v>
      </c>
      <c r="K2040" t="s">
        <v>149</v>
      </c>
      <c r="L2040" t="s">
        <v>214</v>
      </c>
      <c r="M2040" t="s">
        <v>839</v>
      </c>
      <c r="N2040" t="s">
        <v>215</v>
      </c>
      <c r="O2040" s="57">
        <v>46302.412210648145</v>
      </c>
      <c r="P2040" s="57">
        <v>46314.442361111112</v>
      </c>
      <c r="Q2040">
        <v>69405520</v>
      </c>
      <c r="S2040">
        <v>172419207448</v>
      </c>
      <c r="T2040" t="s">
        <v>4374</v>
      </c>
      <c r="U2040" t="s">
        <v>4375</v>
      </c>
      <c r="V2040" t="s">
        <v>4376</v>
      </c>
      <c r="Z2040">
        <v>115.19958509999999</v>
      </c>
      <c r="AA2040">
        <v>-8.6599863999999993</v>
      </c>
      <c r="AB2040" t="s">
        <v>4377</v>
      </c>
      <c r="AC2040" t="s">
        <v>235</v>
      </c>
      <c r="AL2040" t="s">
        <v>217</v>
      </c>
      <c r="AM2040" t="s">
        <v>4369</v>
      </c>
      <c r="AN2040" t="s">
        <v>6</v>
      </c>
      <c r="AO2040" s="57">
        <v>46213.413402777776</v>
      </c>
      <c r="AP2040" s="57">
        <v>46303.333333333336</v>
      </c>
      <c r="AQ2040" t="s">
        <v>841</v>
      </c>
      <c r="AR2040" t="s">
        <v>840</v>
      </c>
      <c r="AS2040" t="s">
        <v>791</v>
      </c>
      <c r="AT2040" t="s">
        <v>230</v>
      </c>
      <c r="AV2040" t="s">
        <v>9360</v>
      </c>
      <c r="AW2040" t="s">
        <v>880</v>
      </c>
      <c r="AX2040" t="s">
        <v>222</v>
      </c>
      <c r="BA2040" s="57">
        <v>46303.333333333336</v>
      </c>
      <c r="BB2040" t="s">
        <v>4369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str">
        <f>VLOOKUP(H2040,Sheet2!$A$1:$B$270,2,FALSE)</f>
        <v>UBUNG</v>
      </c>
    </row>
    <row r="2041" spans="1:61">
      <c r="A2041">
        <v>2040</v>
      </c>
      <c r="B2041">
        <v>1002623560</v>
      </c>
      <c r="C2041">
        <v>3</v>
      </c>
      <c r="D2041" t="s">
        <v>34</v>
      </c>
      <c r="E2041">
        <v>5</v>
      </c>
      <c r="F2041" t="s">
        <v>553</v>
      </c>
      <c r="G2041" t="s">
        <v>83</v>
      </c>
      <c r="H2041" t="s">
        <v>377</v>
      </c>
      <c r="I2041" t="s">
        <v>212</v>
      </c>
      <c r="J2041" t="s">
        <v>213</v>
      </c>
      <c r="K2041" t="s">
        <v>149</v>
      </c>
      <c r="M2041" t="s">
        <v>1400</v>
      </c>
      <c r="N2041" t="s">
        <v>215</v>
      </c>
      <c r="O2041" s="57">
        <v>46301.387025462966</v>
      </c>
      <c r="P2041" s="57">
        <v>46302.640555555554</v>
      </c>
      <c r="Q2041">
        <v>69404730</v>
      </c>
      <c r="R2041">
        <v>3619583044</v>
      </c>
      <c r="S2041">
        <v>172422212977</v>
      </c>
      <c r="T2041" t="s">
        <v>3668</v>
      </c>
      <c r="U2041" t="s">
        <v>3669</v>
      </c>
      <c r="V2041" t="s">
        <v>3670</v>
      </c>
      <c r="Z2041">
        <v>115.2203195</v>
      </c>
      <c r="AA2041">
        <v>-8.5661214000000001</v>
      </c>
      <c r="AB2041" t="s">
        <v>3671</v>
      </c>
      <c r="AC2041" t="s">
        <v>229</v>
      </c>
      <c r="AL2041" t="s">
        <v>217</v>
      </c>
      <c r="AM2041" t="s">
        <v>3672</v>
      </c>
      <c r="AN2041" t="s">
        <v>6</v>
      </c>
      <c r="AO2041" s="57">
        <v>46183.392407407409</v>
      </c>
      <c r="AP2041" s="57">
        <v>46302.458333333336</v>
      </c>
      <c r="AR2041" t="s">
        <v>14</v>
      </c>
      <c r="AS2041" t="s">
        <v>3673</v>
      </c>
      <c r="AT2041" t="s">
        <v>230</v>
      </c>
      <c r="AV2041" t="s">
        <v>4383</v>
      </c>
      <c r="AW2041" t="s">
        <v>1585</v>
      </c>
      <c r="AX2041" t="s">
        <v>222</v>
      </c>
      <c r="BA2041" s="57">
        <v>46302.458333333336</v>
      </c>
      <c r="BB2041" t="s">
        <v>3672</v>
      </c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str">
        <f>VLOOKUP(H2041,Sheet2!$A$1:$B$270,2,FALSE)</f>
        <v>SANUR</v>
      </c>
    </row>
    <row r="2042" spans="1:61">
      <c r="A2042">
        <v>2041</v>
      </c>
      <c r="B2042">
        <v>1002624917</v>
      </c>
      <c r="C2042">
        <v>3</v>
      </c>
      <c r="D2042" t="s">
        <v>34</v>
      </c>
      <c r="E2042">
        <v>5</v>
      </c>
      <c r="F2042" t="s">
        <v>553</v>
      </c>
      <c r="G2042" t="s">
        <v>83</v>
      </c>
      <c r="H2042" t="s">
        <v>377</v>
      </c>
      <c r="I2042" t="s">
        <v>212</v>
      </c>
      <c r="J2042" t="s">
        <v>213</v>
      </c>
      <c r="K2042" t="s">
        <v>149</v>
      </c>
      <c r="M2042" t="s">
        <v>76</v>
      </c>
      <c r="N2042" t="s">
        <v>215</v>
      </c>
      <c r="O2042" s="57">
        <v>46301.68712962963</v>
      </c>
      <c r="P2042" s="57">
        <v>46302.530868055554</v>
      </c>
      <c r="Q2042">
        <v>69405277</v>
      </c>
      <c r="S2042">
        <v>172422212992</v>
      </c>
      <c r="T2042" t="s">
        <v>3674</v>
      </c>
      <c r="U2042" t="s">
        <v>3675</v>
      </c>
      <c r="V2042" t="s">
        <v>3676</v>
      </c>
      <c r="Z2042">
        <v>115.2278987</v>
      </c>
      <c r="AA2042">
        <v>-8.6179930999999996</v>
      </c>
      <c r="AB2042" t="s">
        <v>3677</v>
      </c>
      <c r="AC2042" t="s">
        <v>229</v>
      </c>
      <c r="AL2042" t="s">
        <v>217</v>
      </c>
      <c r="AM2042" t="s">
        <v>3678</v>
      </c>
      <c r="AN2042" t="s">
        <v>6</v>
      </c>
      <c r="AO2042" s="57">
        <v>46183.694976851853</v>
      </c>
      <c r="AP2042" s="57">
        <v>46302.625</v>
      </c>
      <c r="AR2042" t="s">
        <v>218</v>
      </c>
      <c r="AS2042" t="s">
        <v>3673</v>
      </c>
      <c r="AT2042" t="s">
        <v>342</v>
      </c>
      <c r="AU2042">
        <v>20261007</v>
      </c>
      <c r="AV2042" t="s">
        <v>221</v>
      </c>
      <c r="AW2042" t="s">
        <v>1570</v>
      </c>
      <c r="AX2042" t="s">
        <v>222</v>
      </c>
      <c r="BA2042" s="57">
        <v>46302.625</v>
      </c>
      <c r="BB2042" t="s">
        <v>3678</v>
      </c>
      <c r="BC2042">
        <v>2026</v>
      </c>
      <c r="BD2042">
        <v>10</v>
      </c>
      <c r="BE2042">
        <v>7</v>
      </c>
      <c r="BF2042" s="6">
        <f t="shared" si="93"/>
        <v>46302</v>
      </c>
      <c r="BG2042">
        <f t="shared" si="94"/>
        <v>-0.625</v>
      </c>
      <c r="BH2042" t="str">
        <f t="shared" si="95"/>
        <v>COMPLY</v>
      </c>
      <c r="BI2042" t="str">
        <f>VLOOKUP(H2042,Sheet2!$A$1:$B$270,2,FALSE)</f>
        <v>SANUR</v>
      </c>
    </row>
    <row r="2043" spans="1:61">
      <c r="A2043">
        <v>2042</v>
      </c>
      <c r="B2043">
        <v>1002625401</v>
      </c>
      <c r="C2043">
        <v>3</v>
      </c>
      <c r="D2043" t="s">
        <v>34</v>
      </c>
      <c r="E2043">
        <v>5</v>
      </c>
      <c r="F2043" t="s">
        <v>553</v>
      </c>
      <c r="G2043" t="s">
        <v>83</v>
      </c>
      <c r="H2043" t="s">
        <v>377</v>
      </c>
      <c r="I2043" t="s">
        <v>212</v>
      </c>
      <c r="J2043" t="s">
        <v>213</v>
      </c>
      <c r="K2043" t="s">
        <v>149</v>
      </c>
      <c r="M2043" t="s">
        <v>76</v>
      </c>
      <c r="N2043" t="s">
        <v>215</v>
      </c>
      <c r="O2043" s="57">
        <v>46302.388958333337</v>
      </c>
      <c r="P2043" s="57">
        <v>46303.680694444447</v>
      </c>
      <c r="Q2043">
        <v>69405485</v>
      </c>
      <c r="S2043">
        <v>172422212989</v>
      </c>
      <c r="T2043" t="s">
        <v>4387</v>
      </c>
      <c r="U2043" t="s">
        <v>4388</v>
      </c>
      <c r="V2043" t="s">
        <v>4389</v>
      </c>
      <c r="Z2043">
        <v>115.24038160000001</v>
      </c>
      <c r="AA2043">
        <v>-8.6185463999999996</v>
      </c>
      <c r="AB2043" t="s">
        <v>4390</v>
      </c>
      <c r="AC2043" t="s">
        <v>229</v>
      </c>
      <c r="AL2043" t="s">
        <v>217</v>
      </c>
      <c r="AM2043" t="s">
        <v>4391</v>
      </c>
      <c r="AN2043" t="s">
        <v>6</v>
      </c>
      <c r="AO2043" s="57">
        <v>46213.392731481479</v>
      </c>
      <c r="AP2043" s="57">
        <v>46303.625</v>
      </c>
      <c r="AR2043" t="s">
        <v>218</v>
      </c>
      <c r="AS2043" t="s">
        <v>3673</v>
      </c>
      <c r="AT2043" t="s">
        <v>230</v>
      </c>
      <c r="AU2043">
        <v>20261008</v>
      </c>
      <c r="AV2043" t="s">
        <v>221</v>
      </c>
      <c r="AW2043" t="s">
        <v>540</v>
      </c>
      <c r="AX2043" t="s">
        <v>222</v>
      </c>
      <c r="BA2043" s="57">
        <v>46303.625</v>
      </c>
      <c r="BB2043" t="s">
        <v>4391</v>
      </c>
      <c r="BC2043">
        <v>2026</v>
      </c>
      <c r="BD2043">
        <v>10</v>
      </c>
      <c r="BE2043">
        <v>8</v>
      </c>
      <c r="BF2043" s="6">
        <f t="shared" si="93"/>
        <v>46303</v>
      </c>
      <c r="BG2043">
        <f t="shared" si="94"/>
        <v>-0.625</v>
      </c>
      <c r="BH2043" t="str">
        <f t="shared" si="95"/>
        <v>COMPLY</v>
      </c>
      <c r="BI2043" t="str">
        <f>VLOOKUP(H2043,Sheet2!$A$1:$B$270,2,FALSE)</f>
        <v>SANUR</v>
      </c>
    </row>
    <row r="2044" spans="1:61">
      <c r="A2044">
        <v>2043</v>
      </c>
      <c r="B2044">
        <v>1002626540</v>
      </c>
      <c r="C2044">
        <v>3</v>
      </c>
      <c r="D2044" t="s">
        <v>34</v>
      </c>
      <c r="E2044">
        <v>5</v>
      </c>
      <c r="F2044" t="s">
        <v>553</v>
      </c>
      <c r="G2044" t="s">
        <v>83</v>
      </c>
      <c r="H2044" t="s">
        <v>377</v>
      </c>
      <c r="I2044" t="s">
        <v>212</v>
      </c>
      <c r="J2044" t="s">
        <v>213</v>
      </c>
      <c r="K2044" t="s">
        <v>149</v>
      </c>
      <c r="M2044" t="s">
        <v>76</v>
      </c>
      <c r="N2044" t="s">
        <v>215</v>
      </c>
      <c r="O2044" s="57">
        <v>46302.640555555554</v>
      </c>
      <c r="P2044" s="57">
        <v>46302.684166666666</v>
      </c>
      <c r="Q2044">
        <v>69404730</v>
      </c>
      <c r="R2044">
        <v>3619583045</v>
      </c>
      <c r="S2044">
        <v>172422212998</v>
      </c>
      <c r="T2044" t="s">
        <v>3668</v>
      </c>
      <c r="U2044" t="s">
        <v>4384</v>
      </c>
      <c r="V2044" t="s">
        <v>4385</v>
      </c>
      <c r="Z2044">
        <v>115.214159700189</v>
      </c>
      <c r="AA2044">
        <v>-8.5609337248596393</v>
      </c>
      <c r="AB2044" t="s">
        <v>3671</v>
      </c>
      <c r="AC2044" t="s">
        <v>229</v>
      </c>
      <c r="AL2044" t="s">
        <v>217</v>
      </c>
      <c r="AM2044" t="s">
        <v>4386</v>
      </c>
      <c r="AN2044" t="s">
        <v>6</v>
      </c>
      <c r="AO2044" s="57">
        <v>46213.642511574071</v>
      </c>
      <c r="AR2044" t="s">
        <v>218</v>
      </c>
      <c r="AS2044" t="s">
        <v>3673</v>
      </c>
      <c r="AT2044" t="s">
        <v>230</v>
      </c>
      <c r="AU2044">
        <v>20261007</v>
      </c>
      <c r="AV2044" t="s">
        <v>221</v>
      </c>
      <c r="AW2044" t="s">
        <v>1585</v>
      </c>
      <c r="AX2044" t="s">
        <v>222</v>
      </c>
      <c r="BA2044" s="57">
        <v>46302.291666666664</v>
      </c>
      <c r="BB2044" t="s">
        <v>4386</v>
      </c>
      <c r="BC2044">
        <v>2026</v>
      </c>
      <c r="BD2044">
        <v>10</v>
      </c>
      <c r="BE2044">
        <v>7</v>
      </c>
      <c r="BF2044" s="6">
        <f t="shared" si="93"/>
        <v>46302</v>
      </c>
      <c r="BG2044">
        <f t="shared" si="94"/>
        <v>-0.29166666666424135</v>
      </c>
      <c r="BH2044" t="str">
        <f t="shared" si="95"/>
        <v>COMPLY</v>
      </c>
      <c r="BI2044" t="str">
        <f>VLOOKUP(H2044,Sheet2!$A$1:$B$270,2,FALSE)</f>
        <v>SANUR</v>
      </c>
    </row>
    <row r="2045" spans="1:61">
      <c r="A2045">
        <v>2044</v>
      </c>
      <c r="B2045">
        <v>1002629344</v>
      </c>
      <c r="C2045">
        <v>3</v>
      </c>
      <c r="D2045" t="s">
        <v>34</v>
      </c>
      <c r="E2045">
        <v>5</v>
      </c>
      <c r="F2045" t="s">
        <v>553</v>
      </c>
      <c r="G2045" t="s">
        <v>83</v>
      </c>
      <c r="H2045" t="s">
        <v>377</v>
      </c>
      <c r="I2045" t="s">
        <v>212</v>
      </c>
      <c r="J2045" t="s">
        <v>213</v>
      </c>
      <c r="K2045" t="s">
        <v>149</v>
      </c>
      <c r="M2045" t="s">
        <v>76</v>
      </c>
      <c r="N2045" t="s">
        <v>215</v>
      </c>
      <c r="O2045" s="57">
        <v>46304.460243055553</v>
      </c>
      <c r="P2045" s="57">
        <v>46305.661053240743</v>
      </c>
      <c r="Q2045">
        <v>69407164</v>
      </c>
      <c r="S2045">
        <v>172422212991</v>
      </c>
      <c r="T2045" t="s">
        <v>4814</v>
      </c>
      <c r="U2045" t="s">
        <v>4815</v>
      </c>
      <c r="V2045" t="s">
        <v>5733</v>
      </c>
      <c r="Z2045">
        <v>115.243647</v>
      </c>
      <c r="AA2045">
        <v>-8.5909416000000007</v>
      </c>
      <c r="AB2045" t="s">
        <v>5734</v>
      </c>
      <c r="AC2045" t="s">
        <v>229</v>
      </c>
      <c r="AL2045" t="s">
        <v>217</v>
      </c>
      <c r="AM2045" t="s">
        <v>5735</v>
      </c>
      <c r="AN2045" t="s">
        <v>6</v>
      </c>
      <c r="AO2045" s="57">
        <v>46275.47583333333</v>
      </c>
      <c r="AP2045" s="57">
        <v>46305.333333333336</v>
      </c>
      <c r="AR2045" t="s">
        <v>218</v>
      </c>
      <c r="AS2045" t="s">
        <v>3673</v>
      </c>
      <c r="AT2045" t="s">
        <v>220</v>
      </c>
      <c r="AU2045">
        <v>20261010</v>
      </c>
      <c r="AV2045" t="s">
        <v>221</v>
      </c>
      <c r="AW2045" t="s">
        <v>540</v>
      </c>
      <c r="AX2045" t="s">
        <v>222</v>
      </c>
      <c r="BA2045" s="57">
        <v>46305.333333333336</v>
      </c>
      <c r="BB2045" t="s">
        <v>5735</v>
      </c>
      <c r="BC2045">
        <v>2026</v>
      </c>
      <c r="BD2045">
        <v>10</v>
      </c>
      <c r="BE2045">
        <v>10</v>
      </c>
      <c r="BF2045" s="6">
        <f t="shared" si="93"/>
        <v>46305</v>
      </c>
      <c r="BG2045">
        <f t="shared" si="94"/>
        <v>-0.33333333333575865</v>
      </c>
      <c r="BH2045" t="str">
        <f t="shared" si="95"/>
        <v>COMPLY</v>
      </c>
      <c r="BI2045" t="str">
        <f>VLOOKUP(H2045,Sheet2!$A$1:$B$270,2,FALSE)</f>
        <v>SANUR</v>
      </c>
    </row>
    <row r="2046" spans="1:61">
      <c r="A2046">
        <v>2045</v>
      </c>
      <c r="B2046">
        <v>1002629579</v>
      </c>
      <c r="C2046">
        <v>3</v>
      </c>
      <c r="D2046" t="s">
        <v>34</v>
      </c>
      <c r="E2046">
        <v>5</v>
      </c>
      <c r="F2046" t="s">
        <v>553</v>
      </c>
      <c r="G2046" t="s">
        <v>83</v>
      </c>
      <c r="H2046" t="s">
        <v>377</v>
      </c>
      <c r="I2046" t="s">
        <v>212</v>
      </c>
      <c r="J2046" t="s">
        <v>213</v>
      </c>
      <c r="K2046" t="s">
        <v>149</v>
      </c>
      <c r="M2046" t="s">
        <v>76</v>
      </c>
      <c r="N2046" t="s">
        <v>215</v>
      </c>
      <c r="O2046" s="57">
        <v>46304.523032407407</v>
      </c>
      <c r="P2046" s="57">
        <v>46305.778240740743</v>
      </c>
      <c r="Q2046">
        <v>69407312</v>
      </c>
      <c r="S2046">
        <v>172422213010</v>
      </c>
      <c r="T2046" t="s">
        <v>5736</v>
      </c>
      <c r="U2046" t="s">
        <v>5737</v>
      </c>
      <c r="V2046" t="s">
        <v>5738</v>
      </c>
      <c r="Z2046">
        <v>115.2507226</v>
      </c>
      <c r="AA2046">
        <v>-8.6211859000000004</v>
      </c>
      <c r="AB2046" t="s">
        <v>5739</v>
      </c>
      <c r="AC2046" t="s">
        <v>229</v>
      </c>
      <c r="AL2046" t="s">
        <v>217</v>
      </c>
      <c r="AM2046" t="s">
        <v>5740</v>
      </c>
      <c r="AN2046" t="s">
        <v>6</v>
      </c>
      <c r="AO2046" s="57">
        <v>46275.528298611112</v>
      </c>
      <c r="AP2046" s="57">
        <v>46305.458333333336</v>
      </c>
      <c r="AR2046" t="s">
        <v>218</v>
      </c>
      <c r="AS2046" t="s">
        <v>3673</v>
      </c>
      <c r="AT2046" t="s">
        <v>220</v>
      </c>
      <c r="AU2046">
        <v>20261010</v>
      </c>
      <c r="AV2046" t="s">
        <v>221</v>
      </c>
      <c r="AW2046" t="s">
        <v>576</v>
      </c>
      <c r="AX2046" t="s">
        <v>222</v>
      </c>
      <c r="BA2046" s="57">
        <v>46305.458333333336</v>
      </c>
      <c r="BB2046" t="s">
        <v>5740</v>
      </c>
      <c r="BC2046">
        <v>2026</v>
      </c>
      <c r="BD2046">
        <v>10</v>
      </c>
      <c r="BE2046">
        <v>10</v>
      </c>
      <c r="BF2046" s="6">
        <f t="shared" si="93"/>
        <v>46305</v>
      </c>
      <c r="BG2046">
        <f t="shared" si="94"/>
        <v>-0.45833333333575865</v>
      </c>
      <c r="BH2046" t="str">
        <f t="shared" si="95"/>
        <v>COMPLY</v>
      </c>
      <c r="BI2046" t="str">
        <f>VLOOKUP(H2046,Sheet2!$A$1:$B$270,2,FALSE)</f>
        <v>SANUR</v>
      </c>
    </row>
    <row r="2047" spans="1:61">
      <c r="A2047">
        <v>2046</v>
      </c>
      <c r="B2047">
        <v>1002628154</v>
      </c>
      <c r="C2047">
        <v>3</v>
      </c>
      <c r="D2047" t="s">
        <v>34</v>
      </c>
      <c r="E2047">
        <v>5</v>
      </c>
      <c r="F2047" t="s">
        <v>553</v>
      </c>
      <c r="G2047" t="s">
        <v>83</v>
      </c>
      <c r="H2047" t="s">
        <v>377</v>
      </c>
      <c r="I2047" t="s">
        <v>212</v>
      </c>
      <c r="J2047" t="s">
        <v>213</v>
      </c>
      <c r="K2047" t="s">
        <v>149</v>
      </c>
      <c r="M2047" t="s">
        <v>1625</v>
      </c>
      <c r="N2047" t="s">
        <v>215</v>
      </c>
      <c r="O2047" s="57">
        <v>46303.670324074075</v>
      </c>
      <c r="P2047" s="57">
        <v>46304.422013888892</v>
      </c>
      <c r="Q2047">
        <v>69406719</v>
      </c>
      <c r="S2047">
        <v>172422213005</v>
      </c>
      <c r="T2047" t="s">
        <v>4814</v>
      </c>
      <c r="U2047" t="s">
        <v>4815</v>
      </c>
      <c r="Z2047">
        <v>115.243647</v>
      </c>
      <c r="AA2047">
        <v>-8.5909416000000007</v>
      </c>
      <c r="AB2047" t="s">
        <v>4816</v>
      </c>
      <c r="AC2047" t="s">
        <v>229</v>
      </c>
      <c r="AO2047" s="57">
        <v>46244.684513888889</v>
      </c>
      <c r="AR2047" t="s">
        <v>1630</v>
      </c>
      <c r="AS2047" t="s">
        <v>3673</v>
      </c>
      <c r="AT2047" t="s">
        <v>220</v>
      </c>
      <c r="AV2047" t="s">
        <v>4115</v>
      </c>
      <c r="AW2047" t="s">
        <v>576</v>
      </c>
      <c r="AX2047" t="s">
        <v>222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str">
        <f>VLOOKUP(H2047,Sheet2!$A$1:$B$270,2,FALSE)</f>
        <v>SANUR</v>
      </c>
    </row>
    <row r="2048" spans="1:61">
      <c r="A2048">
        <v>2047</v>
      </c>
      <c r="B2048">
        <v>1002638542</v>
      </c>
      <c r="C2048">
        <v>3</v>
      </c>
      <c r="D2048" t="s">
        <v>34</v>
      </c>
      <c r="E2048">
        <v>5</v>
      </c>
      <c r="F2048" t="s">
        <v>553</v>
      </c>
      <c r="G2048" t="s">
        <v>81</v>
      </c>
      <c r="H2048" t="s">
        <v>314</v>
      </c>
      <c r="I2048" t="s">
        <v>212</v>
      </c>
      <c r="J2048" t="s">
        <v>213</v>
      </c>
      <c r="K2048" t="s">
        <v>149</v>
      </c>
      <c r="M2048" t="s">
        <v>1400</v>
      </c>
      <c r="N2048" t="s">
        <v>215</v>
      </c>
      <c r="O2048" s="57">
        <v>46310.574942129628</v>
      </c>
      <c r="P2048" s="57">
        <v>46314.406655092593</v>
      </c>
      <c r="Q2048">
        <v>69410832</v>
      </c>
      <c r="S2048">
        <v>172415798331</v>
      </c>
      <c r="T2048" t="s">
        <v>7916</v>
      </c>
      <c r="U2048" t="s">
        <v>7917</v>
      </c>
      <c r="V2048" t="s">
        <v>7918</v>
      </c>
      <c r="Z2048">
        <v>115.17601310000001</v>
      </c>
      <c r="AA2048">
        <v>-8.7681067000000006</v>
      </c>
      <c r="AB2048" t="s">
        <v>7919</v>
      </c>
      <c r="AC2048" t="s">
        <v>229</v>
      </c>
      <c r="AL2048" t="s">
        <v>217</v>
      </c>
      <c r="AM2048" t="s">
        <v>7920</v>
      </c>
      <c r="AN2048" t="s">
        <v>6</v>
      </c>
      <c r="AO2048" t="s">
        <v>7642</v>
      </c>
      <c r="AP2048" s="57">
        <v>46311.458333333336</v>
      </c>
      <c r="AR2048" t="s">
        <v>14</v>
      </c>
      <c r="AS2048" t="s">
        <v>3080</v>
      </c>
      <c r="AT2048" t="s">
        <v>342</v>
      </c>
      <c r="AV2048" t="s">
        <v>9361</v>
      </c>
      <c r="AW2048" t="s">
        <v>1591</v>
      </c>
      <c r="AX2048" t="s">
        <v>222</v>
      </c>
      <c r="BA2048" s="57">
        <v>46311.458333333336</v>
      </c>
      <c r="BB2048" t="s">
        <v>7920</v>
      </c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str">
        <f>VLOOKUP(H2048,Sheet2!$A$1:$B$270,2,FALSE)</f>
        <v>JIMBARAN</v>
      </c>
    </row>
    <row r="2049" spans="1:61">
      <c r="A2049">
        <v>2048</v>
      </c>
      <c r="B2049">
        <v>1002626137</v>
      </c>
      <c r="C2049">
        <v>3</v>
      </c>
      <c r="D2049" t="s">
        <v>34</v>
      </c>
      <c r="E2049">
        <v>5</v>
      </c>
      <c r="F2049" t="s">
        <v>553</v>
      </c>
      <c r="G2049" t="s">
        <v>81</v>
      </c>
      <c r="H2049" t="s">
        <v>314</v>
      </c>
      <c r="I2049" t="s">
        <v>212</v>
      </c>
      <c r="J2049" t="s">
        <v>213</v>
      </c>
      <c r="K2049" t="s">
        <v>149</v>
      </c>
      <c r="L2049" t="s">
        <v>214</v>
      </c>
      <c r="M2049" t="s">
        <v>6567</v>
      </c>
      <c r="N2049" t="s">
        <v>215</v>
      </c>
      <c r="O2049" s="57">
        <v>46302.562210648146</v>
      </c>
      <c r="P2049" s="57">
        <v>46307.393564814818</v>
      </c>
      <c r="Q2049">
        <v>69405842</v>
      </c>
      <c r="S2049">
        <v>172415799078</v>
      </c>
      <c r="T2049" t="s">
        <v>4401</v>
      </c>
      <c r="U2049" t="s">
        <v>4402</v>
      </c>
      <c r="V2049" t="s">
        <v>4403</v>
      </c>
      <c r="Z2049">
        <v>115.172865204513</v>
      </c>
      <c r="AA2049">
        <v>-8.7547009247845793</v>
      </c>
      <c r="AB2049" t="s">
        <v>4404</v>
      </c>
      <c r="AC2049" t="s">
        <v>216</v>
      </c>
      <c r="AL2049" t="s">
        <v>217</v>
      </c>
      <c r="AM2049" t="s">
        <v>4405</v>
      </c>
      <c r="AN2049" t="s">
        <v>6</v>
      </c>
      <c r="AO2049" s="57">
        <v>46213.56962962963</v>
      </c>
      <c r="AP2049" s="57">
        <v>46303.458333333336</v>
      </c>
      <c r="AR2049" t="s">
        <v>14</v>
      </c>
      <c r="AS2049" t="s">
        <v>3080</v>
      </c>
      <c r="AT2049" t="s">
        <v>230</v>
      </c>
      <c r="AV2049" t="s">
        <v>6568</v>
      </c>
      <c r="AW2049" t="s">
        <v>886</v>
      </c>
      <c r="AX2049" t="s">
        <v>222</v>
      </c>
      <c r="BA2049" s="57">
        <v>46303.458333333336</v>
      </c>
      <c r="BB2049" t="s">
        <v>4405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str">
        <f>VLOOKUP(H2049,Sheet2!$A$1:$B$270,2,FALSE)</f>
        <v>JIMBARAN</v>
      </c>
    </row>
    <row r="2050" spans="1:61">
      <c r="A2050">
        <v>2049</v>
      </c>
      <c r="B2050">
        <v>1002622443</v>
      </c>
      <c r="C2050">
        <v>3</v>
      </c>
      <c r="D2050" t="s">
        <v>34</v>
      </c>
      <c r="E2050">
        <v>5</v>
      </c>
      <c r="F2050" t="s">
        <v>553</v>
      </c>
      <c r="G2050" t="s">
        <v>81</v>
      </c>
      <c r="H2050" t="s">
        <v>314</v>
      </c>
      <c r="I2050" t="s">
        <v>212</v>
      </c>
      <c r="J2050" t="s">
        <v>213</v>
      </c>
      <c r="K2050" t="s">
        <v>149</v>
      </c>
      <c r="M2050" t="s">
        <v>76</v>
      </c>
      <c r="N2050" t="s">
        <v>215</v>
      </c>
      <c r="O2050" s="57">
        <v>46300.563599537039</v>
      </c>
      <c r="P2050" s="57">
        <v>46303.380972222221</v>
      </c>
      <c r="Q2050">
        <v>69404353</v>
      </c>
      <c r="S2050">
        <v>172415799062</v>
      </c>
      <c r="T2050" t="s">
        <v>3075</v>
      </c>
      <c r="U2050" t="s">
        <v>3076</v>
      </c>
      <c r="V2050" t="s">
        <v>3077</v>
      </c>
      <c r="Z2050">
        <v>115.17277989999999</v>
      </c>
      <c r="AA2050">
        <v>-8.7640621999999997</v>
      </c>
      <c r="AB2050" t="s">
        <v>3078</v>
      </c>
      <c r="AC2050" t="s">
        <v>229</v>
      </c>
      <c r="AL2050" t="s">
        <v>217</v>
      </c>
      <c r="AM2050" t="s">
        <v>3079</v>
      </c>
      <c r="AN2050" t="s">
        <v>6</v>
      </c>
      <c r="AO2050" s="57">
        <v>46152.569618055553</v>
      </c>
      <c r="AP2050" s="57">
        <v>46302.333333333336</v>
      </c>
      <c r="AR2050" t="s">
        <v>218</v>
      </c>
      <c r="AS2050" t="s">
        <v>3080</v>
      </c>
      <c r="AT2050" t="s">
        <v>230</v>
      </c>
      <c r="AU2050">
        <v>20261008</v>
      </c>
      <c r="AV2050" t="s">
        <v>221</v>
      </c>
      <c r="AW2050" t="s">
        <v>540</v>
      </c>
      <c r="AX2050" t="s">
        <v>222</v>
      </c>
      <c r="BA2050" s="57">
        <v>46302.333333333336</v>
      </c>
      <c r="BB2050" t="s">
        <v>3079</v>
      </c>
      <c r="BC2050">
        <v>2026</v>
      </c>
      <c r="BD2050">
        <v>10</v>
      </c>
      <c r="BE2050">
        <v>8</v>
      </c>
      <c r="BF2050" s="6">
        <f t="shared" ref="BF2050:BF2113" si="96">DATE(BC2050,BD2050,BE2050)</f>
        <v>46303</v>
      </c>
      <c r="BG2050">
        <f t="shared" ref="BG2050:BG2113" si="97">BF2050-BA2050</f>
        <v>0.66666666666424135</v>
      </c>
      <c r="BH2050" t="str">
        <f t="shared" ref="BH2050:BH2113" si="98">IF(BG2050=1,"COMPLY",IF(BG2050&lt;1,"COMPLY","NOT COMPLY"))</f>
        <v>COMPLY</v>
      </c>
      <c r="BI2050" t="str">
        <f>VLOOKUP(H2050,Sheet2!$A$1:$B$270,2,FALSE)</f>
        <v>JIMBARAN</v>
      </c>
    </row>
    <row r="2051" spans="1:61">
      <c r="A2051">
        <v>2050</v>
      </c>
      <c r="B2051">
        <v>1002626311</v>
      </c>
      <c r="C2051">
        <v>3</v>
      </c>
      <c r="D2051" t="s">
        <v>34</v>
      </c>
      <c r="E2051">
        <v>5</v>
      </c>
      <c r="F2051" t="s">
        <v>553</v>
      </c>
      <c r="G2051" t="s">
        <v>81</v>
      </c>
      <c r="H2051" t="s">
        <v>314</v>
      </c>
      <c r="I2051" t="s">
        <v>212</v>
      </c>
      <c r="J2051" t="s">
        <v>213</v>
      </c>
      <c r="K2051" t="s">
        <v>149</v>
      </c>
      <c r="M2051" t="s">
        <v>76</v>
      </c>
      <c r="N2051" t="s">
        <v>215</v>
      </c>
      <c r="O2051" s="57">
        <v>46302.592881944445</v>
      </c>
      <c r="P2051" s="57">
        <v>46302.711724537039</v>
      </c>
      <c r="Q2051">
        <v>69386156</v>
      </c>
      <c r="S2051">
        <v>172415799080</v>
      </c>
      <c r="T2051" t="s">
        <v>4392</v>
      </c>
      <c r="U2051" t="s">
        <v>4393</v>
      </c>
      <c r="V2051" t="s">
        <v>4394</v>
      </c>
      <c r="Z2051">
        <v>115.108496981862</v>
      </c>
      <c r="AA2051">
        <v>-8.8409450363345403</v>
      </c>
      <c r="AB2051" t="s">
        <v>4395</v>
      </c>
      <c r="AC2051" t="s">
        <v>283</v>
      </c>
      <c r="AL2051" t="s">
        <v>217</v>
      </c>
      <c r="AM2051" t="s">
        <v>4396</v>
      </c>
      <c r="AN2051" t="s">
        <v>6</v>
      </c>
      <c r="AO2051" s="57">
        <v>46213.601053240738</v>
      </c>
      <c r="AR2051" t="s">
        <v>218</v>
      </c>
      <c r="AS2051" t="s">
        <v>3080</v>
      </c>
      <c r="AT2051" t="s">
        <v>230</v>
      </c>
      <c r="AU2051">
        <v>20261007</v>
      </c>
      <c r="AV2051" t="s">
        <v>221</v>
      </c>
      <c r="AW2051" t="s">
        <v>539</v>
      </c>
      <c r="AX2051" t="s">
        <v>222</v>
      </c>
      <c r="BA2051" s="57">
        <v>46302.291666666664</v>
      </c>
      <c r="BB2051" t="s">
        <v>4396</v>
      </c>
      <c r="BC2051">
        <v>2026</v>
      </c>
      <c r="BD2051">
        <v>10</v>
      </c>
      <c r="BE2051">
        <v>7</v>
      </c>
      <c r="BF2051" s="6">
        <f t="shared" si="96"/>
        <v>46302</v>
      </c>
      <c r="BG2051">
        <f t="shared" si="97"/>
        <v>-0.29166666666424135</v>
      </c>
      <c r="BH2051" t="str">
        <f t="shared" si="98"/>
        <v>COMPLY</v>
      </c>
      <c r="BI2051" t="str">
        <f>VLOOKUP(H2051,Sheet2!$A$1:$B$270,2,FALSE)</f>
        <v>JIMBARAN</v>
      </c>
    </row>
    <row r="2052" spans="1:61">
      <c r="A2052">
        <v>2051</v>
      </c>
      <c r="B2052">
        <v>1002633167</v>
      </c>
      <c r="C2052">
        <v>3</v>
      </c>
      <c r="D2052" t="s">
        <v>34</v>
      </c>
      <c r="E2052">
        <v>5</v>
      </c>
      <c r="F2052" t="s">
        <v>553</v>
      </c>
      <c r="G2052" t="s">
        <v>81</v>
      </c>
      <c r="H2052" t="s">
        <v>314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46307.603877314818</v>
      </c>
      <c r="P2052" s="57">
        <v>46308.388101851851</v>
      </c>
      <c r="Q2052">
        <v>69408731</v>
      </c>
      <c r="S2052">
        <v>172415799108</v>
      </c>
      <c r="T2052" t="s">
        <v>4401</v>
      </c>
      <c r="U2052" t="s">
        <v>6564</v>
      </c>
      <c r="V2052" t="s">
        <v>6565</v>
      </c>
      <c r="Z2052">
        <v>115.173014402389</v>
      </c>
      <c r="AA2052">
        <v>-8.7544271026908707</v>
      </c>
      <c r="AB2052" t="s">
        <v>6566</v>
      </c>
      <c r="AC2052" t="s">
        <v>216</v>
      </c>
      <c r="AL2052" t="s">
        <v>217</v>
      </c>
      <c r="AM2052" t="s">
        <v>6227</v>
      </c>
      <c r="AN2052" t="s">
        <v>6</v>
      </c>
      <c r="AO2052" s="57">
        <v>46366.611539351848</v>
      </c>
      <c r="AP2052" s="57">
        <v>46308.458333333336</v>
      </c>
      <c r="AR2052" t="s">
        <v>218</v>
      </c>
      <c r="AS2052" t="s">
        <v>3080</v>
      </c>
      <c r="AT2052" t="s">
        <v>230</v>
      </c>
      <c r="AU2052">
        <v>20261013</v>
      </c>
      <c r="AV2052" t="s">
        <v>221</v>
      </c>
      <c r="AW2052" t="s">
        <v>886</v>
      </c>
      <c r="AX2052" t="s">
        <v>222</v>
      </c>
      <c r="BA2052" s="57">
        <v>46308.458333333336</v>
      </c>
      <c r="BB2052" t="s">
        <v>6227</v>
      </c>
      <c r="BC2052">
        <v>2026</v>
      </c>
      <c r="BD2052">
        <v>10</v>
      </c>
      <c r="BE2052">
        <v>13</v>
      </c>
      <c r="BF2052" s="6">
        <f t="shared" si="96"/>
        <v>46308</v>
      </c>
      <c r="BG2052">
        <f t="shared" si="97"/>
        <v>-0.45833333333575865</v>
      </c>
      <c r="BH2052" t="str">
        <f t="shared" si="98"/>
        <v>COMPLY</v>
      </c>
      <c r="BI2052" t="str">
        <f>VLOOKUP(H2052,Sheet2!$A$1:$B$270,2,FALSE)</f>
        <v>JIMBARAN</v>
      </c>
    </row>
    <row r="2053" spans="1:61">
      <c r="A2053">
        <v>2052</v>
      </c>
      <c r="B2053">
        <v>1002642433</v>
      </c>
      <c r="C2053">
        <v>3</v>
      </c>
      <c r="D2053" t="s">
        <v>34</v>
      </c>
      <c r="E2053">
        <v>5</v>
      </c>
      <c r="F2053" t="s">
        <v>553</v>
      </c>
      <c r="G2053" t="s">
        <v>81</v>
      </c>
      <c r="H2053" t="s">
        <v>314</v>
      </c>
      <c r="I2053" t="s">
        <v>212</v>
      </c>
      <c r="J2053" t="s">
        <v>213</v>
      </c>
      <c r="K2053" t="s">
        <v>149</v>
      </c>
      <c r="M2053" t="s">
        <v>76</v>
      </c>
      <c r="N2053" t="s">
        <v>215</v>
      </c>
      <c r="O2053" s="57">
        <v>46314.406655092593</v>
      </c>
      <c r="P2053" s="57">
        <v>46314.861215277779</v>
      </c>
      <c r="Q2053">
        <v>69410832</v>
      </c>
      <c r="S2053">
        <v>172415798955</v>
      </c>
      <c r="T2053" t="s">
        <v>7916</v>
      </c>
      <c r="U2053" t="s">
        <v>7917</v>
      </c>
      <c r="V2053" t="s">
        <v>10055</v>
      </c>
      <c r="Z2053">
        <v>115.176104307174</v>
      </c>
      <c r="AA2053">
        <v>-8.7681446872782693</v>
      </c>
      <c r="AB2053" t="s">
        <v>7919</v>
      </c>
      <c r="AC2053" t="s">
        <v>229</v>
      </c>
      <c r="AL2053" t="s">
        <v>217</v>
      </c>
      <c r="AM2053" t="s">
        <v>10056</v>
      </c>
      <c r="AN2053" t="s">
        <v>6</v>
      </c>
      <c r="AO2053" t="s">
        <v>9560</v>
      </c>
      <c r="AR2053" t="s">
        <v>218</v>
      </c>
      <c r="AS2053" t="s">
        <v>3080</v>
      </c>
      <c r="AT2053" t="s">
        <v>342</v>
      </c>
      <c r="AU2053">
        <v>20261019</v>
      </c>
      <c r="AV2053" t="s">
        <v>221</v>
      </c>
      <c r="AW2053" t="s">
        <v>4581</v>
      </c>
      <c r="AX2053" t="s">
        <v>222</v>
      </c>
      <c r="BA2053" s="57">
        <v>46314.291666666664</v>
      </c>
      <c r="BB2053" t="s">
        <v>10056</v>
      </c>
      <c r="BC2053">
        <v>2026</v>
      </c>
      <c r="BD2053">
        <v>10</v>
      </c>
      <c r="BE2053">
        <v>19</v>
      </c>
      <c r="BF2053" s="6">
        <f t="shared" si="96"/>
        <v>46314</v>
      </c>
      <c r="BG2053">
        <f t="shared" si="97"/>
        <v>-0.29166666666424135</v>
      </c>
      <c r="BH2053" t="str">
        <f t="shared" si="98"/>
        <v>COMPLY</v>
      </c>
      <c r="BI2053" t="str">
        <f>VLOOKUP(H2053,Sheet2!$A$1:$B$270,2,FALSE)</f>
        <v>JIMBARAN</v>
      </c>
    </row>
    <row r="2054" spans="1:61">
      <c r="A2054">
        <v>2053</v>
      </c>
      <c r="B2054">
        <v>1002625250</v>
      </c>
      <c r="C2054">
        <v>3</v>
      </c>
      <c r="D2054" t="s">
        <v>34</v>
      </c>
      <c r="E2054">
        <v>5</v>
      </c>
      <c r="F2054" t="s">
        <v>553</v>
      </c>
      <c r="G2054" t="s">
        <v>81</v>
      </c>
      <c r="H2054" t="s">
        <v>314</v>
      </c>
      <c r="I2054" t="s">
        <v>212</v>
      </c>
      <c r="J2054" t="s">
        <v>213</v>
      </c>
      <c r="K2054" t="s">
        <v>149</v>
      </c>
      <c r="L2054" t="s">
        <v>214</v>
      </c>
      <c r="M2054" t="s">
        <v>839</v>
      </c>
      <c r="N2054" t="s">
        <v>215</v>
      </c>
      <c r="O2054" s="57">
        <v>46302.316435185188</v>
      </c>
      <c r="P2054" s="57">
        <v>46310.474085648151</v>
      </c>
      <c r="Q2054">
        <v>69405431</v>
      </c>
      <c r="S2054">
        <v>172415799069</v>
      </c>
      <c r="T2054" t="s">
        <v>4397</v>
      </c>
      <c r="U2054" t="s">
        <v>4398</v>
      </c>
      <c r="V2054" t="s">
        <v>4399</v>
      </c>
      <c r="Z2054">
        <v>115.17430521547701</v>
      </c>
      <c r="AA2054">
        <v>-8.75555552660337</v>
      </c>
      <c r="AB2054" t="s">
        <v>4400</v>
      </c>
      <c r="AC2054" t="s">
        <v>216</v>
      </c>
      <c r="AL2054" t="s">
        <v>217</v>
      </c>
      <c r="AM2054" t="s">
        <v>2598</v>
      </c>
      <c r="AN2054" t="s">
        <v>6</v>
      </c>
      <c r="AO2054" s="57">
        <v>46213.319502314815</v>
      </c>
      <c r="AP2054" s="57">
        <v>46303.333333333336</v>
      </c>
      <c r="AQ2054" t="s">
        <v>841</v>
      </c>
      <c r="AR2054" t="s">
        <v>840</v>
      </c>
      <c r="AS2054" t="s">
        <v>3080</v>
      </c>
      <c r="AT2054" t="s">
        <v>230</v>
      </c>
      <c r="AV2054" t="s">
        <v>7915</v>
      </c>
      <c r="AW2054" t="s">
        <v>880</v>
      </c>
      <c r="AX2054" t="s">
        <v>222</v>
      </c>
      <c r="BA2054" s="57">
        <v>46303.333333333336</v>
      </c>
      <c r="BB2054" t="s">
        <v>2598</v>
      </c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str">
        <f>VLOOKUP(H2054,Sheet2!$A$1:$B$270,2,FALSE)</f>
        <v>JIMBARAN</v>
      </c>
    </row>
    <row r="2055" spans="1:61">
      <c r="A2055">
        <v>2054</v>
      </c>
      <c r="B2055">
        <v>1002622473</v>
      </c>
      <c r="C2055">
        <v>3</v>
      </c>
      <c r="D2055" t="s">
        <v>34</v>
      </c>
      <c r="E2055">
        <v>5</v>
      </c>
      <c r="F2055" t="s">
        <v>553</v>
      </c>
      <c r="G2055" t="s">
        <v>81</v>
      </c>
      <c r="H2055" t="s">
        <v>314</v>
      </c>
      <c r="I2055" t="s">
        <v>212</v>
      </c>
      <c r="J2055" t="s">
        <v>213</v>
      </c>
      <c r="K2055" t="s">
        <v>149</v>
      </c>
      <c r="M2055" t="s">
        <v>1625</v>
      </c>
      <c r="N2055" t="s">
        <v>215</v>
      </c>
      <c r="O2055" s="57">
        <v>46300.570543981485</v>
      </c>
      <c r="P2055" s="57">
        <v>46301.719918981478</v>
      </c>
      <c r="Q2055">
        <v>69404358</v>
      </c>
      <c r="S2055">
        <v>172415799063</v>
      </c>
      <c r="T2055" t="s">
        <v>3081</v>
      </c>
      <c r="U2055" t="s">
        <v>3082</v>
      </c>
      <c r="Z2055">
        <v>115.1744427</v>
      </c>
      <c r="AA2055">
        <v>-8.7556173000000008</v>
      </c>
      <c r="AB2055" t="s">
        <v>3083</v>
      </c>
      <c r="AC2055" t="s">
        <v>229</v>
      </c>
      <c r="AO2055" s="57">
        <v>46152.601203703707</v>
      </c>
      <c r="AR2055" t="s">
        <v>1630</v>
      </c>
      <c r="AS2055" t="s">
        <v>3080</v>
      </c>
      <c r="AT2055" t="s">
        <v>230</v>
      </c>
      <c r="AV2055" t="s">
        <v>3679</v>
      </c>
      <c r="AW2055" t="s">
        <v>540</v>
      </c>
      <c r="AX2055" t="s">
        <v>222</v>
      </c>
      <c r="AZ2055" t="s">
        <v>3679</v>
      </c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str">
        <f>VLOOKUP(H2055,Sheet2!$A$1:$B$270,2,FALSE)</f>
        <v>JIMBARAN</v>
      </c>
    </row>
    <row r="2056" spans="1:61">
      <c r="A2056">
        <v>2055</v>
      </c>
      <c r="B2056">
        <v>1002634128</v>
      </c>
      <c r="C2056">
        <v>3</v>
      </c>
      <c r="D2056" t="s">
        <v>34</v>
      </c>
      <c r="E2056">
        <v>5</v>
      </c>
      <c r="F2056" t="s">
        <v>553</v>
      </c>
      <c r="G2056" t="s">
        <v>81</v>
      </c>
      <c r="H2056" t="s">
        <v>314</v>
      </c>
      <c r="I2056" t="s">
        <v>212</v>
      </c>
      <c r="J2056" t="s">
        <v>213</v>
      </c>
      <c r="K2056" t="s">
        <v>149</v>
      </c>
      <c r="M2056" t="s">
        <v>1625</v>
      </c>
      <c r="N2056" t="s">
        <v>215</v>
      </c>
      <c r="O2056" s="57">
        <v>46308.387118055558</v>
      </c>
      <c r="P2056" s="57">
        <v>46308.550185185188</v>
      </c>
      <c r="Q2056">
        <v>69409074</v>
      </c>
      <c r="S2056">
        <v>172415799112</v>
      </c>
      <c r="T2056" t="s">
        <v>6569</v>
      </c>
      <c r="U2056" t="s">
        <v>6570</v>
      </c>
      <c r="Z2056">
        <v>115.14214440000001</v>
      </c>
      <c r="AA2056">
        <v>-8.8223514000000005</v>
      </c>
      <c r="AB2056" t="s">
        <v>6571</v>
      </c>
      <c r="AC2056" t="s">
        <v>229</v>
      </c>
      <c r="AO2056" t="s">
        <v>6245</v>
      </c>
      <c r="AR2056" t="s">
        <v>1630</v>
      </c>
      <c r="AS2056" t="s">
        <v>3080</v>
      </c>
      <c r="AT2056" t="s">
        <v>230</v>
      </c>
      <c r="AV2056" t="s">
        <v>3108</v>
      </c>
      <c r="AW2056" t="s">
        <v>541</v>
      </c>
      <c r="AX2056" t="s">
        <v>222</v>
      </c>
      <c r="AZ2056" t="s">
        <v>3108</v>
      </c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str">
        <f>VLOOKUP(H2056,Sheet2!$A$1:$B$270,2,FALSE)</f>
        <v>JIMBARAN</v>
      </c>
    </row>
    <row r="2057" spans="1:61">
      <c r="A2057">
        <v>2056</v>
      </c>
      <c r="B2057">
        <v>1002644600</v>
      </c>
      <c r="C2057">
        <v>3</v>
      </c>
      <c r="D2057" t="s">
        <v>34</v>
      </c>
      <c r="E2057">
        <v>5</v>
      </c>
      <c r="F2057" t="s">
        <v>553</v>
      </c>
      <c r="G2057" t="s">
        <v>81</v>
      </c>
      <c r="H2057" t="s">
        <v>314</v>
      </c>
      <c r="I2057" t="s">
        <v>212</v>
      </c>
      <c r="J2057" t="s">
        <v>213</v>
      </c>
      <c r="K2057" t="s">
        <v>149</v>
      </c>
      <c r="M2057" t="s">
        <v>1625</v>
      </c>
      <c r="N2057" t="s">
        <v>215</v>
      </c>
      <c r="O2057" s="57">
        <v>46315.380046296297</v>
      </c>
      <c r="P2057" s="57">
        <v>46315.577118055553</v>
      </c>
      <c r="Q2057">
        <v>69413417</v>
      </c>
      <c r="S2057">
        <v>172415799151</v>
      </c>
      <c r="T2057" t="s">
        <v>6569</v>
      </c>
      <c r="U2057" t="s">
        <v>10727</v>
      </c>
      <c r="Z2057">
        <v>115.14214440000001</v>
      </c>
      <c r="AA2057">
        <v>-8.8223514000000005</v>
      </c>
      <c r="AB2057" t="s">
        <v>10728</v>
      </c>
      <c r="AC2057" t="s">
        <v>229</v>
      </c>
      <c r="AO2057" t="s">
        <v>10118</v>
      </c>
      <c r="AR2057" t="s">
        <v>1630</v>
      </c>
      <c r="AS2057" t="s">
        <v>3080</v>
      </c>
      <c r="AT2057" t="s">
        <v>230</v>
      </c>
      <c r="AV2057" t="s">
        <v>6816</v>
      </c>
      <c r="AW2057" t="s">
        <v>541</v>
      </c>
      <c r="AX2057" t="s">
        <v>222</v>
      </c>
      <c r="AZ2057" t="s">
        <v>6816</v>
      </c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str">
        <f>VLOOKUP(H2057,Sheet2!$A$1:$B$270,2,FALSE)</f>
        <v>JIMBARAN</v>
      </c>
    </row>
    <row r="2058" spans="1:61">
      <c r="A2058">
        <v>2057</v>
      </c>
      <c r="B2058">
        <v>1002625326</v>
      </c>
      <c r="C2058">
        <v>3</v>
      </c>
      <c r="D2058" t="s">
        <v>34</v>
      </c>
      <c r="E2058">
        <v>5</v>
      </c>
      <c r="F2058" t="s">
        <v>553</v>
      </c>
      <c r="G2058" t="s">
        <v>81</v>
      </c>
      <c r="H2058" t="s">
        <v>348</v>
      </c>
      <c r="I2058" t="s">
        <v>212</v>
      </c>
      <c r="J2058" t="s">
        <v>213</v>
      </c>
      <c r="K2058" t="s">
        <v>149</v>
      </c>
      <c r="M2058" t="s">
        <v>1400</v>
      </c>
      <c r="N2058" t="s">
        <v>215</v>
      </c>
      <c r="O2058" s="57">
        <v>46302.365891203706</v>
      </c>
      <c r="P2058" s="57">
        <v>46303.477013888885</v>
      </c>
      <c r="Q2058">
        <v>69405473</v>
      </c>
      <c r="S2058">
        <v>172416429502</v>
      </c>
      <c r="T2058" t="s">
        <v>4406</v>
      </c>
      <c r="U2058" t="s">
        <v>4407</v>
      </c>
      <c r="V2058" t="s">
        <v>4408</v>
      </c>
      <c r="AB2058" t="s">
        <v>4409</v>
      </c>
      <c r="AC2058" t="s">
        <v>229</v>
      </c>
      <c r="AL2058" t="s">
        <v>217</v>
      </c>
      <c r="AM2058" t="s">
        <v>4410</v>
      </c>
      <c r="AN2058" t="s">
        <v>6</v>
      </c>
      <c r="AO2058" s="57">
        <v>46213.392731481479</v>
      </c>
      <c r="AP2058" s="57">
        <v>46303.333333333336</v>
      </c>
      <c r="AR2058" t="s">
        <v>14</v>
      </c>
      <c r="AS2058" t="s">
        <v>792</v>
      </c>
      <c r="AT2058" t="s">
        <v>230</v>
      </c>
      <c r="AV2058" t="s">
        <v>4817</v>
      </c>
      <c r="AW2058" t="s">
        <v>1984</v>
      </c>
      <c r="AX2058" t="s">
        <v>222</v>
      </c>
      <c r="BA2058" s="57">
        <v>46303.333333333336</v>
      </c>
      <c r="BB2058" t="s">
        <v>4410</v>
      </c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str">
        <f>VLOOKUP(H2058,Sheet2!$A$1:$B$270,2,FALSE)</f>
        <v>JIMBARAN</v>
      </c>
    </row>
    <row r="2059" spans="1:61">
      <c r="A2059">
        <v>2058</v>
      </c>
      <c r="B2059">
        <v>1002645730</v>
      </c>
      <c r="C2059">
        <v>3</v>
      </c>
      <c r="D2059" t="s">
        <v>34</v>
      </c>
      <c r="E2059">
        <v>5</v>
      </c>
      <c r="F2059" t="s">
        <v>553</v>
      </c>
      <c r="G2059" t="s">
        <v>81</v>
      </c>
      <c r="H2059" t="s">
        <v>348</v>
      </c>
      <c r="I2059" t="s">
        <v>212</v>
      </c>
      <c r="J2059" t="s">
        <v>213</v>
      </c>
      <c r="K2059" t="s">
        <v>149</v>
      </c>
      <c r="L2059" t="s">
        <v>214</v>
      </c>
      <c r="M2059" t="s">
        <v>224</v>
      </c>
      <c r="N2059" t="s">
        <v>215</v>
      </c>
      <c r="O2059" s="57">
        <v>46315.610300925924</v>
      </c>
      <c r="P2059" s="57">
        <v>46316.486527777779</v>
      </c>
      <c r="Q2059">
        <v>69413875</v>
      </c>
      <c r="S2059">
        <v>172416429549</v>
      </c>
      <c r="T2059" t="s">
        <v>10729</v>
      </c>
      <c r="U2059" t="s">
        <v>10730</v>
      </c>
      <c r="V2059" t="s">
        <v>10731</v>
      </c>
      <c r="Z2059">
        <v>115.171634</v>
      </c>
      <c r="AA2059">
        <v>-8.7401090000000003</v>
      </c>
      <c r="AB2059" t="s">
        <v>10732</v>
      </c>
      <c r="AC2059" t="s">
        <v>235</v>
      </c>
      <c r="AL2059" t="s">
        <v>217</v>
      </c>
      <c r="AM2059" t="s">
        <v>10393</v>
      </c>
      <c r="AN2059" t="s">
        <v>6</v>
      </c>
      <c r="AO2059" t="s">
        <v>10451</v>
      </c>
      <c r="AP2059" s="57">
        <v>46316.458333333336</v>
      </c>
      <c r="AR2059" t="s">
        <v>18</v>
      </c>
      <c r="AS2059" t="s">
        <v>792</v>
      </c>
      <c r="AT2059" t="s">
        <v>230</v>
      </c>
      <c r="AV2059" t="s">
        <v>226</v>
      </c>
      <c r="AW2059" t="s">
        <v>879</v>
      </c>
      <c r="AX2059" t="s">
        <v>222</v>
      </c>
      <c r="BA2059" s="57">
        <v>46316.458333333336</v>
      </c>
      <c r="BB2059" t="s">
        <v>10393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str">
        <f>VLOOKUP(H2059,Sheet2!$A$1:$B$270,2,FALSE)</f>
        <v>JIMBARAN</v>
      </c>
    </row>
    <row r="2060" spans="1:61">
      <c r="A2060">
        <v>2059</v>
      </c>
      <c r="B2060">
        <v>1002626577</v>
      </c>
      <c r="C2060">
        <v>3</v>
      </c>
      <c r="D2060" t="s">
        <v>34</v>
      </c>
      <c r="E2060">
        <v>5</v>
      </c>
      <c r="F2060" t="s">
        <v>553</v>
      </c>
      <c r="G2060" t="s">
        <v>81</v>
      </c>
      <c r="H2060" t="s">
        <v>348</v>
      </c>
      <c r="I2060" t="s">
        <v>212</v>
      </c>
      <c r="J2060" t="s">
        <v>213</v>
      </c>
      <c r="K2060" t="s">
        <v>149</v>
      </c>
      <c r="M2060" t="s">
        <v>76</v>
      </c>
      <c r="N2060" t="s">
        <v>215</v>
      </c>
      <c r="O2060" s="57">
        <v>46302.64916666667</v>
      </c>
      <c r="P2060" s="57">
        <v>46307.350729166668</v>
      </c>
      <c r="Q2060">
        <v>69406010</v>
      </c>
      <c r="S2060">
        <v>172416429369</v>
      </c>
      <c r="T2060" t="s">
        <v>4416</v>
      </c>
      <c r="U2060" t="s">
        <v>4417</v>
      </c>
      <c r="V2060" t="s">
        <v>4418</v>
      </c>
      <c r="Z2060">
        <v>115.1721465</v>
      </c>
      <c r="AA2060">
        <v>-8.7123358999999994</v>
      </c>
      <c r="AB2060" t="s">
        <v>4419</v>
      </c>
      <c r="AC2060" t="s">
        <v>229</v>
      </c>
      <c r="AL2060" t="s">
        <v>217</v>
      </c>
      <c r="AM2060" t="s">
        <v>4420</v>
      </c>
      <c r="AN2060" t="s">
        <v>6</v>
      </c>
      <c r="AO2060" s="57">
        <v>46213.66333333333</v>
      </c>
      <c r="AP2060" s="57">
        <v>46303.625</v>
      </c>
      <c r="AQ2060" t="s">
        <v>838</v>
      </c>
      <c r="AR2060" t="s">
        <v>218</v>
      </c>
      <c r="AS2060" t="s">
        <v>792</v>
      </c>
      <c r="AT2060" t="s">
        <v>230</v>
      </c>
      <c r="AU2060">
        <v>20261012</v>
      </c>
      <c r="AV2060" t="s">
        <v>221</v>
      </c>
      <c r="AW2060" t="s">
        <v>540</v>
      </c>
      <c r="AX2060" t="s">
        <v>222</v>
      </c>
      <c r="BA2060" s="57">
        <v>46303.625</v>
      </c>
      <c r="BB2060" t="s">
        <v>4420</v>
      </c>
      <c r="BC2060">
        <v>2026</v>
      </c>
      <c r="BD2060">
        <v>10</v>
      </c>
      <c r="BE2060">
        <v>12</v>
      </c>
      <c r="BF2060" s="6">
        <f t="shared" si="96"/>
        <v>46307</v>
      </c>
      <c r="BG2060">
        <f t="shared" si="97"/>
        <v>3.375</v>
      </c>
      <c r="BH2060" t="str">
        <f t="shared" si="98"/>
        <v>NOT COMPLY</v>
      </c>
      <c r="BI2060" t="str">
        <f>VLOOKUP(H2060,Sheet2!$A$1:$B$270,2,FALSE)</f>
        <v>JIMBARAN</v>
      </c>
    </row>
    <row r="2061" spans="1:61">
      <c r="A2061">
        <v>2060</v>
      </c>
      <c r="B2061">
        <v>1002627508</v>
      </c>
      <c r="C2061">
        <v>3</v>
      </c>
      <c r="D2061" t="s">
        <v>34</v>
      </c>
      <c r="E2061">
        <v>5</v>
      </c>
      <c r="F2061" t="s">
        <v>553</v>
      </c>
      <c r="G2061" t="s">
        <v>81</v>
      </c>
      <c r="H2061" t="s">
        <v>348</v>
      </c>
      <c r="I2061" t="s">
        <v>212</v>
      </c>
      <c r="J2061" t="s">
        <v>213</v>
      </c>
      <c r="K2061" t="s">
        <v>149</v>
      </c>
      <c r="M2061" t="s">
        <v>76</v>
      </c>
      <c r="N2061" t="s">
        <v>215</v>
      </c>
      <c r="O2061" s="57">
        <v>46303.477025462962</v>
      </c>
      <c r="P2061" s="57">
        <v>46304.625023148146</v>
      </c>
      <c r="Q2061">
        <v>69405473</v>
      </c>
      <c r="S2061">
        <v>172416429507</v>
      </c>
      <c r="T2061" t="s">
        <v>4406</v>
      </c>
      <c r="U2061" t="s">
        <v>4818</v>
      </c>
      <c r="V2061" t="s">
        <v>4819</v>
      </c>
      <c r="Z2061">
        <v>115.166129</v>
      </c>
      <c r="AA2061">
        <v>-8.7017129999999998</v>
      </c>
      <c r="AB2061" t="s">
        <v>4409</v>
      </c>
      <c r="AC2061" t="s">
        <v>229</v>
      </c>
      <c r="AL2061" t="s">
        <v>217</v>
      </c>
      <c r="AM2061" t="s">
        <v>4820</v>
      </c>
      <c r="AN2061" t="s">
        <v>6</v>
      </c>
      <c r="AO2061" s="57">
        <v>46244.486527777779</v>
      </c>
      <c r="AR2061" t="s">
        <v>218</v>
      </c>
      <c r="AS2061" t="s">
        <v>792</v>
      </c>
      <c r="AT2061" t="s">
        <v>230</v>
      </c>
      <c r="AU2061">
        <v>20261009</v>
      </c>
      <c r="AV2061" t="s">
        <v>221</v>
      </c>
      <c r="AW2061" t="s">
        <v>4350</v>
      </c>
      <c r="AX2061" t="s">
        <v>222</v>
      </c>
      <c r="BA2061" s="57">
        <v>46303.291666666664</v>
      </c>
      <c r="BB2061" t="s">
        <v>4820</v>
      </c>
      <c r="BC2061">
        <v>2026</v>
      </c>
      <c r="BD2061">
        <v>10</v>
      </c>
      <c r="BE2061">
        <v>9</v>
      </c>
      <c r="BF2061" s="6">
        <f t="shared" si="96"/>
        <v>46304</v>
      </c>
      <c r="BG2061">
        <f t="shared" si="97"/>
        <v>0.70833333333575865</v>
      </c>
      <c r="BH2061" t="str">
        <f t="shared" si="98"/>
        <v>COMPLY</v>
      </c>
      <c r="BI2061" t="str">
        <f>VLOOKUP(H2061,Sheet2!$A$1:$B$270,2,FALSE)</f>
        <v>JIMBARAN</v>
      </c>
    </row>
    <row r="2062" spans="1:61">
      <c r="A2062">
        <v>2061</v>
      </c>
      <c r="B2062">
        <v>1002643355</v>
      </c>
      <c r="C2062">
        <v>3</v>
      </c>
      <c r="D2062" t="s">
        <v>34</v>
      </c>
      <c r="E2062">
        <v>5</v>
      </c>
      <c r="F2062" t="s">
        <v>553</v>
      </c>
      <c r="G2062" t="s">
        <v>81</v>
      </c>
      <c r="H2062" t="s">
        <v>348</v>
      </c>
      <c r="I2062" t="s">
        <v>212</v>
      </c>
      <c r="J2062" t="s">
        <v>213</v>
      </c>
      <c r="K2062" t="s">
        <v>149</v>
      </c>
      <c r="M2062" t="s">
        <v>76</v>
      </c>
      <c r="N2062" t="s">
        <v>215</v>
      </c>
      <c r="O2062" s="57">
        <v>46314.587812500002</v>
      </c>
      <c r="P2062" s="57">
        <v>46315.678518518522</v>
      </c>
      <c r="Q2062">
        <v>69413016</v>
      </c>
      <c r="S2062">
        <v>172416429544</v>
      </c>
      <c r="T2062" t="s">
        <v>4406</v>
      </c>
      <c r="U2062" t="s">
        <v>10057</v>
      </c>
      <c r="V2062" t="s">
        <v>10058</v>
      </c>
      <c r="Z2062">
        <v>115.1641387</v>
      </c>
      <c r="AA2062">
        <v>-8.6969873</v>
      </c>
      <c r="AB2062" t="s">
        <v>4409</v>
      </c>
      <c r="AC2062" t="s">
        <v>229</v>
      </c>
      <c r="AL2062" t="s">
        <v>217</v>
      </c>
      <c r="AM2062" t="s">
        <v>10059</v>
      </c>
      <c r="AN2062" t="s">
        <v>6</v>
      </c>
      <c r="AO2062" t="s">
        <v>9431</v>
      </c>
      <c r="AP2062" s="57">
        <v>46315.625</v>
      </c>
      <c r="AR2062" t="s">
        <v>218</v>
      </c>
      <c r="AS2062" t="s">
        <v>792</v>
      </c>
      <c r="AT2062" t="s">
        <v>230</v>
      </c>
      <c r="AU2062">
        <v>20261020</v>
      </c>
      <c r="AV2062" t="s">
        <v>221</v>
      </c>
      <c r="AW2062" t="s">
        <v>1984</v>
      </c>
      <c r="AX2062" t="s">
        <v>222</v>
      </c>
      <c r="BA2062" s="57">
        <v>46315.625</v>
      </c>
      <c r="BB2062" t="s">
        <v>10059</v>
      </c>
      <c r="BC2062">
        <v>2026</v>
      </c>
      <c r="BD2062">
        <v>10</v>
      </c>
      <c r="BE2062">
        <v>20</v>
      </c>
      <c r="BF2062" s="6">
        <f t="shared" si="96"/>
        <v>46315</v>
      </c>
      <c r="BG2062">
        <f t="shared" si="97"/>
        <v>-0.625</v>
      </c>
      <c r="BH2062" t="str">
        <f t="shared" si="98"/>
        <v>COMPLY</v>
      </c>
      <c r="BI2062" t="str">
        <f>VLOOKUP(H2062,Sheet2!$A$1:$B$270,2,FALSE)</f>
        <v>JIMBARAN</v>
      </c>
    </row>
    <row r="2063" spans="1:61">
      <c r="A2063">
        <v>2062</v>
      </c>
      <c r="B2063">
        <v>1002619911</v>
      </c>
      <c r="C2063">
        <v>3</v>
      </c>
      <c r="D2063" t="s">
        <v>34</v>
      </c>
      <c r="E2063">
        <v>5</v>
      </c>
      <c r="F2063" t="s">
        <v>553</v>
      </c>
      <c r="G2063" t="s">
        <v>81</v>
      </c>
      <c r="H2063" t="s">
        <v>348</v>
      </c>
      <c r="I2063" t="s">
        <v>212</v>
      </c>
      <c r="J2063" t="s">
        <v>213</v>
      </c>
      <c r="K2063" t="s">
        <v>149</v>
      </c>
      <c r="M2063" t="s">
        <v>839</v>
      </c>
      <c r="N2063" t="s">
        <v>215</v>
      </c>
      <c r="O2063" s="57">
        <v>46297.58798611111</v>
      </c>
      <c r="P2063" s="57">
        <v>46312.710150462961</v>
      </c>
      <c r="Q2063">
        <v>69403135</v>
      </c>
      <c r="S2063">
        <v>172416429347</v>
      </c>
      <c r="T2063" t="s">
        <v>2466</v>
      </c>
      <c r="U2063" t="s">
        <v>2467</v>
      </c>
      <c r="V2063" t="s">
        <v>2468</v>
      </c>
      <c r="Z2063">
        <v>115.1830829</v>
      </c>
      <c r="AA2063">
        <v>-8.7048287999999996</v>
      </c>
      <c r="AB2063" t="s">
        <v>2469</v>
      </c>
      <c r="AC2063" t="s">
        <v>229</v>
      </c>
      <c r="AL2063" t="s">
        <v>217</v>
      </c>
      <c r="AM2063" t="s">
        <v>2470</v>
      </c>
      <c r="AN2063" t="s">
        <v>6</v>
      </c>
      <c r="AO2063" s="57">
        <v>46063.61105324074</v>
      </c>
      <c r="AP2063" s="57">
        <v>46299.625</v>
      </c>
      <c r="AQ2063" t="s">
        <v>838</v>
      </c>
      <c r="AR2063" t="s">
        <v>840</v>
      </c>
      <c r="AS2063" t="s">
        <v>792</v>
      </c>
      <c r="AT2063" t="s">
        <v>220</v>
      </c>
      <c r="AV2063" t="s">
        <v>9362</v>
      </c>
      <c r="AW2063" t="s">
        <v>576</v>
      </c>
      <c r="AX2063" t="s">
        <v>222</v>
      </c>
      <c r="BA2063" s="57">
        <v>46299.625</v>
      </c>
      <c r="BB2063" t="s">
        <v>2470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str">
        <f>VLOOKUP(H2063,Sheet2!$A$1:$B$270,2,FALSE)</f>
        <v>JIMBARAN</v>
      </c>
    </row>
    <row r="2064" spans="1:61">
      <c r="A2064">
        <v>2063</v>
      </c>
      <c r="B2064">
        <v>1002621594</v>
      </c>
      <c r="C2064">
        <v>3</v>
      </c>
      <c r="D2064" t="s">
        <v>34</v>
      </c>
      <c r="E2064">
        <v>5</v>
      </c>
      <c r="F2064" t="s">
        <v>553</v>
      </c>
      <c r="G2064" t="s">
        <v>81</v>
      </c>
      <c r="H2064" t="s">
        <v>348</v>
      </c>
      <c r="I2064" t="s">
        <v>212</v>
      </c>
      <c r="J2064" t="s">
        <v>213</v>
      </c>
      <c r="K2064" t="s">
        <v>149</v>
      </c>
      <c r="M2064" t="s">
        <v>839</v>
      </c>
      <c r="N2064" t="s">
        <v>215</v>
      </c>
      <c r="O2064" s="57">
        <v>46300.356423611112</v>
      </c>
      <c r="P2064" s="57">
        <v>46312.705937500003</v>
      </c>
      <c r="Q2064">
        <v>69404024</v>
      </c>
      <c r="S2064">
        <v>172416429487</v>
      </c>
      <c r="T2064" t="s">
        <v>3084</v>
      </c>
      <c r="U2064" t="s">
        <v>2467</v>
      </c>
      <c r="V2064" t="s">
        <v>3085</v>
      </c>
      <c r="Z2064">
        <v>115.1830829</v>
      </c>
      <c r="AA2064">
        <v>-8.7048287999999996</v>
      </c>
      <c r="AB2064" t="s">
        <v>2469</v>
      </c>
      <c r="AC2064" t="s">
        <v>229</v>
      </c>
      <c r="AL2064" t="s">
        <v>217</v>
      </c>
      <c r="AM2064" t="s">
        <v>3086</v>
      </c>
      <c r="AN2064" t="s">
        <v>6</v>
      </c>
      <c r="AO2064" s="57">
        <v>46152.361574074072</v>
      </c>
      <c r="AP2064" s="57">
        <v>46301.333333333336</v>
      </c>
      <c r="AQ2064" t="s">
        <v>838</v>
      </c>
      <c r="AR2064" t="s">
        <v>840</v>
      </c>
      <c r="AS2064" t="s">
        <v>792</v>
      </c>
      <c r="AT2064" t="s">
        <v>230</v>
      </c>
      <c r="AV2064" t="s">
        <v>9363</v>
      </c>
      <c r="AW2064" t="s">
        <v>540</v>
      </c>
      <c r="AX2064" t="s">
        <v>222</v>
      </c>
      <c r="BA2064" s="57">
        <v>46301.333333333336</v>
      </c>
      <c r="BB2064" t="s">
        <v>3086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str">
        <f>VLOOKUP(H2064,Sheet2!$A$1:$B$270,2,FALSE)</f>
        <v>JIMBARAN</v>
      </c>
    </row>
    <row r="2065" spans="1:61">
      <c r="A2065">
        <v>2064</v>
      </c>
      <c r="B2065">
        <v>1002619261</v>
      </c>
      <c r="C2065">
        <v>3</v>
      </c>
      <c r="D2065" t="s">
        <v>34</v>
      </c>
      <c r="E2065">
        <v>5</v>
      </c>
      <c r="F2065" t="s">
        <v>553</v>
      </c>
      <c r="G2065" t="s">
        <v>81</v>
      </c>
      <c r="H2065" t="s">
        <v>348</v>
      </c>
      <c r="I2065" t="s">
        <v>212</v>
      </c>
      <c r="J2065" t="s">
        <v>213</v>
      </c>
      <c r="K2065" t="s">
        <v>149</v>
      </c>
      <c r="M2065" t="s">
        <v>1625</v>
      </c>
      <c r="N2065" t="s">
        <v>215</v>
      </c>
      <c r="O2065" s="57">
        <v>46297.432245370372</v>
      </c>
      <c r="P2065" s="57">
        <v>46304.588460648149</v>
      </c>
      <c r="Q2065">
        <v>69402843</v>
      </c>
      <c r="S2065">
        <v>172416429336</v>
      </c>
      <c r="T2065" t="s">
        <v>2471</v>
      </c>
      <c r="U2065" t="s">
        <v>2467</v>
      </c>
      <c r="Z2065">
        <v>115.1830829</v>
      </c>
      <c r="AA2065">
        <v>-8.7048287999999996</v>
      </c>
      <c r="AB2065" t="s">
        <v>2469</v>
      </c>
      <c r="AC2065" t="s">
        <v>229</v>
      </c>
      <c r="AO2065" s="57">
        <v>46063.444386574076</v>
      </c>
      <c r="AR2065" t="s">
        <v>1630</v>
      </c>
      <c r="AS2065" t="s">
        <v>792</v>
      </c>
      <c r="AT2065" t="s">
        <v>220</v>
      </c>
      <c r="AV2065" t="s">
        <v>5194</v>
      </c>
      <c r="AW2065" t="s">
        <v>540</v>
      </c>
      <c r="AX2065" t="s">
        <v>222</v>
      </c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str">
        <f>VLOOKUP(H2065,Sheet2!$A$1:$B$270,2,FALSE)</f>
        <v>JIMBARAN</v>
      </c>
    </row>
    <row r="2066" spans="1:61">
      <c r="A2066">
        <v>2065</v>
      </c>
      <c r="B2066">
        <v>1002626636</v>
      </c>
      <c r="C2066">
        <v>3</v>
      </c>
      <c r="D2066" t="s">
        <v>34</v>
      </c>
      <c r="E2066">
        <v>5</v>
      </c>
      <c r="F2066" t="s">
        <v>553</v>
      </c>
      <c r="G2066" t="s">
        <v>81</v>
      </c>
      <c r="H2066" t="s">
        <v>348</v>
      </c>
      <c r="I2066" t="s">
        <v>212</v>
      </c>
      <c r="J2066" t="s">
        <v>213</v>
      </c>
      <c r="K2066" t="s">
        <v>149</v>
      </c>
      <c r="L2066" t="s">
        <v>214</v>
      </c>
      <c r="M2066" t="s">
        <v>1918</v>
      </c>
      <c r="N2066" t="s">
        <v>215</v>
      </c>
      <c r="O2066" s="57">
        <v>46302.658113425925</v>
      </c>
      <c r="P2066" s="57">
        <v>46314.468287037038</v>
      </c>
      <c r="Q2066">
        <v>69406029</v>
      </c>
      <c r="S2066">
        <v>172416429505</v>
      </c>
      <c r="T2066" t="s">
        <v>4411</v>
      </c>
      <c r="U2066" t="s">
        <v>4412</v>
      </c>
      <c r="V2066" t="s">
        <v>4413</v>
      </c>
      <c r="Z2066">
        <v>115.1783271</v>
      </c>
      <c r="AA2066">
        <v>-8.7406834</v>
      </c>
      <c r="AB2066" t="s">
        <v>4414</v>
      </c>
      <c r="AC2066" t="s">
        <v>235</v>
      </c>
      <c r="AL2066" t="s">
        <v>217</v>
      </c>
      <c r="AM2066" t="s">
        <v>4415</v>
      </c>
      <c r="AN2066" t="s">
        <v>6</v>
      </c>
      <c r="AO2066" s="57">
        <v>46213.66333333333</v>
      </c>
      <c r="AP2066" s="57">
        <v>46303.625</v>
      </c>
      <c r="AQ2066" t="s">
        <v>841</v>
      </c>
      <c r="AR2066" t="s">
        <v>12</v>
      </c>
      <c r="AS2066" t="s">
        <v>792</v>
      </c>
      <c r="AT2066" t="s">
        <v>230</v>
      </c>
      <c r="AV2066" t="s">
        <v>1626</v>
      </c>
      <c r="AW2066" t="s">
        <v>880</v>
      </c>
      <c r="AX2066" t="s">
        <v>222</v>
      </c>
      <c r="BA2066" s="57">
        <v>46303.625</v>
      </c>
      <c r="BB2066" t="s">
        <v>4415</v>
      </c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str">
        <f>VLOOKUP(H2066,Sheet2!$A$1:$B$270,2,FALSE)</f>
        <v>JIMBARAN</v>
      </c>
    </row>
    <row r="2067" spans="1:61">
      <c r="A2067">
        <v>2066</v>
      </c>
      <c r="B2067">
        <v>1002645074</v>
      </c>
      <c r="C2067">
        <v>3</v>
      </c>
      <c r="D2067" t="s">
        <v>34</v>
      </c>
      <c r="E2067">
        <v>5</v>
      </c>
      <c r="F2067" t="s">
        <v>553</v>
      </c>
      <c r="G2067" t="s">
        <v>81</v>
      </c>
      <c r="H2067" t="s">
        <v>394</v>
      </c>
      <c r="I2067" t="s">
        <v>212</v>
      </c>
      <c r="J2067" t="s">
        <v>213</v>
      </c>
      <c r="K2067" t="s">
        <v>149</v>
      </c>
      <c r="M2067" t="s">
        <v>238</v>
      </c>
      <c r="N2067" t="s">
        <v>215</v>
      </c>
      <c r="O2067" s="57">
        <v>46315.458402777775</v>
      </c>
      <c r="P2067" s="57">
        <v>46315.631967592592</v>
      </c>
      <c r="Q2067">
        <v>69413581</v>
      </c>
      <c r="S2067">
        <v>172417225710</v>
      </c>
      <c r="T2067" t="s">
        <v>10733</v>
      </c>
      <c r="U2067" t="s">
        <v>10734</v>
      </c>
      <c r="V2067" t="s">
        <v>10735</v>
      </c>
      <c r="Z2067">
        <v>115.1894557</v>
      </c>
      <c r="AA2067">
        <v>-8.7839519999999993</v>
      </c>
      <c r="AB2067" t="s">
        <v>10736</v>
      </c>
      <c r="AC2067" t="s">
        <v>229</v>
      </c>
      <c r="AL2067" t="s">
        <v>217</v>
      </c>
      <c r="AM2067" t="s">
        <v>10737</v>
      </c>
      <c r="AN2067" t="s">
        <v>6</v>
      </c>
      <c r="AO2067" t="s">
        <v>10099</v>
      </c>
      <c r="AP2067" s="57">
        <v>46316.625</v>
      </c>
      <c r="AR2067" t="s">
        <v>239</v>
      </c>
      <c r="AS2067" t="s">
        <v>219</v>
      </c>
      <c r="AT2067" t="s">
        <v>230</v>
      </c>
      <c r="AV2067" t="s">
        <v>238</v>
      </c>
      <c r="AW2067" t="s">
        <v>540</v>
      </c>
      <c r="AX2067" t="s">
        <v>222</v>
      </c>
      <c r="BA2067" s="57">
        <v>46316.625</v>
      </c>
      <c r="BB2067" t="s">
        <v>10737</v>
      </c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str">
        <f>VLOOKUP(H2067,Sheet2!$A$1:$B$270,2,FALSE)</f>
        <v>JIMBARAN</v>
      </c>
    </row>
    <row r="2068" spans="1:61">
      <c r="A2068">
        <v>2067</v>
      </c>
      <c r="B2068">
        <v>1002639630</v>
      </c>
      <c r="C2068">
        <v>3</v>
      </c>
      <c r="D2068" t="s">
        <v>34</v>
      </c>
      <c r="E2068">
        <v>5</v>
      </c>
      <c r="F2068" t="s">
        <v>553</v>
      </c>
      <c r="G2068" t="s">
        <v>83</v>
      </c>
      <c r="H2068" t="s">
        <v>316</v>
      </c>
      <c r="I2068" t="s">
        <v>212</v>
      </c>
      <c r="J2068" t="s">
        <v>213</v>
      </c>
      <c r="K2068" t="s">
        <v>149</v>
      </c>
      <c r="L2068" t="s">
        <v>214</v>
      </c>
      <c r="M2068" t="s">
        <v>1400</v>
      </c>
      <c r="N2068" t="s">
        <v>215</v>
      </c>
      <c r="O2068" s="57">
        <v>46311.416446759256</v>
      </c>
      <c r="P2068" s="57">
        <v>46314.663460648146</v>
      </c>
      <c r="Q2068">
        <v>69411217</v>
      </c>
      <c r="S2068">
        <v>172401794247</v>
      </c>
      <c r="T2068" t="s">
        <v>4648</v>
      </c>
      <c r="U2068" t="s">
        <v>9369</v>
      </c>
      <c r="V2068" t="s">
        <v>9370</v>
      </c>
      <c r="Z2068">
        <v>115.2139215</v>
      </c>
      <c r="AA2068">
        <v>-8.6585363999999991</v>
      </c>
      <c r="AB2068" t="s">
        <v>9371</v>
      </c>
      <c r="AC2068" t="s">
        <v>235</v>
      </c>
      <c r="AL2068" t="s">
        <v>217</v>
      </c>
      <c r="AM2068" t="s">
        <v>9372</v>
      </c>
      <c r="AN2068" t="s">
        <v>6</v>
      </c>
      <c r="AO2068" t="s">
        <v>7946</v>
      </c>
      <c r="AP2068" s="57">
        <v>46312.333333333336</v>
      </c>
      <c r="AR2068" t="s">
        <v>14</v>
      </c>
      <c r="AS2068" t="s">
        <v>2478</v>
      </c>
      <c r="AT2068" t="s">
        <v>230</v>
      </c>
      <c r="AV2068" t="s">
        <v>10060</v>
      </c>
      <c r="AW2068" t="s">
        <v>875</v>
      </c>
      <c r="AX2068" t="s">
        <v>222</v>
      </c>
      <c r="BA2068" s="57">
        <v>46312.333333333336</v>
      </c>
      <c r="BB2068" t="s">
        <v>9372</v>
      </c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str">
        <f>VLOOKUP(H2068,Sheet2!$A$1:$B$270,2,FALSE)</f>
        <v>SANUR</v>
      </c>
    </row>
    <row r="2069" spans="1:61">
      <c r="A2069">
        <v>2068</v>
      </c>
      <c r="B2069">
        <v>1002621473</v>
      </c>
      <c r="C2069">
        <v>3</v>
      </c>
      <c r="D2069" t="s">
        <v>34</v>
      </c>
      <c r="E2069">
        <v>5</v>
      </c>
      <c r="F2069" t="s">
        <v>553</v>
      </c>
      <c r="G2069" t="s">
        <v>83</v>
      </c>
      <c r="H2069" t="s">
        <v>316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46299.66574074074</v>
      </c>
      <c r="P2069" s="57">
        <v>46301.33084490741</v>
      </c>
      <c r="Q2069">
        <v>69403960</v>
      </c>
      <c r="S2069">
        <v>172401794124</v>
      </c>
      <c r="T2069" t="s">
        <v>2472</v>
      </c>
      <c r="U2069" t="s">
        <v>2473</v>
      </c>
      <c r="V2069" t="s">
        <v>2474</v>
      </c>
      <c r="Z2069">
        <v>115.233876292338</v>
      </c>
      <c r="AA2069">
        <v>-8.68437292116249</v>
      </c>
      <c r="AB2069" t="s">
        <v>2475</v>
      </c>
      <c r="AC2069" t="s">
        <v>2476</v>
      </c>
      <c r="AL2069" t="s">
        <v>217</v>
      </c>
      <c r="AM2069" t="s">
        <v>2477</v>
      </c>
      <c r="AN2069" t="s">
        <v>6</v>
      </c>
      <c r="AO2069" s="57">
        <v>46122.674062500002</v>
      </c>
      <c r="AP2069" s="57">
        <v>46300.625</v>
      </c>
      <c r="AR2069" t="s">
        <v>218</v>
      </c>
      <c r="AS2069" t="s">
        <v>2478</v>
      </c>
      <c r="AT2069" t="s">
        <v>230</v>
      </c>
      <c r="AU2069">
        <v>20261006</v>
      </c>
      <c r="AV2069" t="s">
        <v>221</v>
      </c>
      <c r="AW2069" t="s">
        <v>2479</v>
      </c>
      <c r="AX2069" t="s">
        <v>222</v>
      </c>
      <c r="BA2069" s="57">
        <v>46300.625</v>
      </c>
      <c r="BB2069" t="s">
        <v>2477</v>
      </c>
      <c r="BC2069">
        <v>2026</v>
      </c>
      <c r="BD2069">
        <v>10</v>
      </c>
      <c r="BE2069">
        <v>6</v>
      </c>
      <c r="BF2069" s="6">
        <f t="shared" si="96"/>
        <v>46301</v>
      </c>
      <c r="BG2069">
        <f t="shared" si="97"/>
        <v>0.375</v>
      </c>
      <c r="BH2069" t="str">
        <f t="shared" si="98"/>
        <v>COMPLY</v>
      </c>
      <c r="BI2069" t="str">
        <f>VLOOKUP(H2069,Sheet2!$A$1:$B$270,2,FALSE)</f>
        <v>SANUR</v>
      </c>
    </row>
    <row r="2070" spans="1:61">
      <c r="A2070">
        <v>2069</v>
      </c>
      <c r="B2070">
        <v>1002626288</v>
      </c>
      <c r="C2070">
        <v>3</v>
      </c>
      <c r="D2070" t="s">
        <v>34</v>
      </c>
      <c r="E2070">
        <v>5</v>
      </c>
      <c r="F2070" t="s">
        <v>553</v>
      </c>
      <c r="G2070" t="s">
        <v>83</v>
      </c>
      <c r="H2070" t="s">
        <v>316</v>
      </c>
      <c r="I2070" t="s">
        <v>212</v>
      </c>
      <c r="J2070" t="s">
        <v>213</v>
      </c>
      <c r="K2070" t="s">
        <v>149</v>
      </c>
      <c r="M2070" t="s">
        <v>76</v>
      </c>
      <c r="N2070" t="s">
        <v>215</v>
      </c>
      <c r="O2070" s="57">
        <v>46302.589259259257</v>
      </c>
      <c r="P2070" s="57">
        <v>46302.711076388892</v>
      </c>
      <c r="Q2070">
        <v>69402378</v>
      </c>
      <c r="S2070">
        <v>172401793742</v>
      </c>
      <c r="T2070" t="s">
        <v>1386</v>
      </c>
      <c r="U2070" t="s">
        <v>4421</v>
      </c>
      <c r="V2070" t="s">
        <v>4422</v>
      </c>
      <c r="Z2070">
        <v>115.221521</v>
      </c>
      <c r="AA2070">
        <v>-8.6358139999999999</v>
      </c>
      <c r="AB2070" t="s">
        <v>1389</v>
      </c>
      <c r="AC2070" t="s">
        <v>225</v>
      </c>
      <c r="AL2070" t="s">
        <v>217</v>
      </c>
      <c r="AM2070" t="s">
        <v>4423</v>
      </c>
      <c r="AN2070" t="s">
        <v>6</v>
      </c>
      <c r="AO2070" s="57">
        <v>46213.59065972222</v>
      </c>
      <c r="AR2070" t="s">
        <v>218</v>
      </c>
      <c r="AS2070" t="s">
        <v>2478</v>
      </c>
      <c r="AT2070" t="s">
        <v>220</v>
      </c>
      <c r="AU2070">
        <v>20261007</v>
      </c>
      <c r="AV2070" t="s">
        <v>221</v>
      </c>
      <c r="AW2070" t="s">
        <v>576</v>
      </c>
      <c r="AX2070" t="s">
        <v>222</v>
      </c>
      <c r="BA2070" s="57">
        <v>46302.291666666664</v>
      </c>
      <c r="BB2070" t="s">
        <v>4423</v>
      </c>
      <c r="BC2070">
        <v>2026</v>
      </c>
      <c r="BD2070">
        <v>10</v>
      </c>
      <c r="BE2070">
        <v>7</v>
      </c>
      <c r="BF2070" s="6">
        <f t="shared" si="96"/>
        <v>46302</v>
      </c>
      <c r="BG2070">
        <f t="shared" si="97"/>
        <v>-0.29166666666424135</v>
      </c>
      <c r="BH2070" t="str">
        <f t="shared" si="98"/>
        <v>COMPLY</v>
      </c>
      <c r="BI2070" t="str">
        <f>VLOOKUP(H2070,Sheet2!$A$1:$B$270,2,FALSE)</f>
        <v>SANUR</v>
      </c>
    </row>
    <row r="2071" spans="1:61">
      <c r="A2071">
        <v>2070</v>
      </c>
      <c r="B2071">
        <v>1002628227</v>
      </c>
      <c r="C2071">
        <v>3</v>
      </c>
      <c r="D2071" t="s">
        <v>34</v>
      </c>
      <c r="E2071">
        <v>5</v>
      </c>
      <c r="F2071" t="s">
        <v>553</v>
      </c>
      <c r="G2071" t="s">
        <v>83</v>
      </c>
      <c r="H2071" t="s">
        <v>316</v>
      </c>
      <c r="I2071" t="s">
        <v>212</v>
      </c>
      <c r="J2071" t="s">
        <v>213</v>
      </c>
      <c r="K2071" t="s">
        <v>149</v>
      </c>
      <c r="M2071" t="s">
        <v>76</v>
      </c>
      <c r="N2071" t="s">
        <v>215</v>
      </c>
      <c r="O2071" s="57">
        <v>46303.677719907406</v>
      </c>
      <c r="P2071" s="57">
        <v>46306.512627314813</v>
      </c>
      <c r="Q2071">
        <v>69406751</v>
      </c>
      <c r="S2071">
        <v>172401794182</v>
      </c>
      <c r="T2071" t="s">
        <v>4821</v>
      </c>
      <c r="U2071" t="s">
        <v>4822</v>
      </c>
      <c r="V2071" t="s">
        <v>4823</v>
      </c>
      <c r="Z2071">
        <v>115.2201859</v>
      </c>
      <c r="AA2071">
        <v>-8.6584436</v>
      </c>
      <c r="AB2071" t="s">
        <v>4824</v>
      </c>
      <c r="AC2071" t="s">
        <v>229</v>
      </c>
      <c r="AL2071" t="s">
        <v>217</v>
      </c>
      <c r="AM2071" t="s">
        <v>4585</v>
      </c>
      <c r="AN2071" t="s">
        <v>6</v>
      </c>
      <c r="AO2071" s="57">
        <v>46244.684513888889</v>
      </c>
      <c r="AP2071" s="57">
        <v>46305.333333333336</v>
      </c>
      <c r="AR2071" t="s">
        <v>218</v>
      </c>
      <c r="AS2071" t="s">
        <v>2478</v>
      </c>
      <c r="AT2071" t="s">
        <v>220</v>
      </c>
      <c r="AU2071">
        <v>20261011</v>
      </c>
      <c r="AV2071" t="s">
        <v>221</v>
      </c>
      <c r="AW2071" t="s">
        <v>3017</v>
      </c>
      <c r="AX2071" t="s">
        <v>222</v>
      </c>
      <c r="BA2071" s="57">
        <v>46305.333333333336</v>
      </c>
      <c r="BB2071" t="s">
        <v>4585</v>
      </c>
      <c r="BC2071">
        <v>2026</v>
      </c>
      <c r="BD2071">
        <v>10</v>
      </c>
      <c r="BE2071">
        <v>11</v>
      </c>
      <c r="BF2071" s="6">
        <f t="shared" si="96"/>
        <v>46306</v>
      </c>
      <c r="BG2071">
        <f t="shared" si="97"/>
        <v>0.66666666666424135</v>
      </c>
      <c r="BH2071" t="str">
        <f t="shared" si="98"/>
        <v>COMPLY</v>
      </c>
      <c r="BI2071" t="str">
        <f>VLOOKUP(H2071,Sheet2!$A$1:$B$270,2,FALSE)</f>
        <v>SANUR</v>
      </c>
    </row>
    <row r="2072" spans="1:61">
      <c r="A2072">
        <v>2071</v>
      </c>
      <c r="B2072">
        <v>1002629952</v>
      </c>
      <c r="C2072">
        <v>3</v>
      </c>
      <c r="D2072" t="s">
        <v>34</v>
      </c>
      <c r="E2072">
        <v>5</v>
      </c>
      <c r="F2072" t="s">
        <v>553</v>
      </c>
      <c r="G2072" t="s">
        <v>83</v>
      </c>
      <c r="H2072" t="s">
        <v>316</v>
      </c>
      <c r="I2072" t="s">
        <v>212</v>
      </c>
      <c r="J2072" t="s">
        <v>213</v>
      </c>
      <c r="K2072" t="s">
        <v>149</v>
      </c>
      <c r="M2072" t="s">
        <v>76</v>
      </c>
      <c r="N2072" t="s">
        <v>215</v>
      </c>
      <c r="O2072" s="57">
        <v>46304.613321759258</v>
      </c>
      <c r="P2072" s="57">
        <v>46308.589189814818</v>
      </c>
      <c r="Q2072">
        <v>69407456</v>
      </c>
      <c r="S2072">
        <v>172401793785</v>
      </c>
      <c r="T2072" t="s">
        <v>5741</v>
      </c>
      <c r="U2072" t="s">
        <v>5742</v>
      </c>
      <c r="V2072" t="s">
        <v>5743</v>
      </c>
      <c r="Z2072">
        <v>115.2409576</v>
      </c>
      <c r="AA2072">
        <v>-8.6679416000000007</v>
      </c>
      <c r="AB2072" t="s">
        <v>5744</v>
      </c>
      <c r="AC2072" t="s">
        <v>229</v>
      </c>
      <c r="AL2072" t="s">
        <v>217</v>
      </c>
      <c r="AM2072" t="s">
        <v>5745</v>
      </c>
      <c r="AN2072" t="s">
        <v>6</v>
      </c>
      <c r="AO2072" s="57">
        <v>46275.622025462966</v>
      </c>
      <c r="AP2072" s="57">
        <v>46307.458333333336</v>
      </c>
      <c r="AR2072" t="s">
        <v>218</v>
      </c>
      <c r="AS2072" t="s">
        <v>2478</v>
      </c>
      <c r="AT2072" t="s">
        <v>230</v>
      </c>
      <c r="AU2072">
        <v>20261013</v>
      </c>
      <c r="AV2072" t="s">
        <v>221</v>
      </c>
      <c r="AW2072" t="s">
        <v>559</v>
      </c>
      <c r="AX2072" t="s">
        <v>222</v>
      </c>
      <c r="BA2072" s="57">
        <v>46307.458333333336</v>
      </c>
      <c r="BB2072" t="s">
        <v>5745</v>
      </c>
      <c r="BC2072">
        <v>2026</v>
      </c>
      <c r="BD2072">
        <v>10</v>
      </c>
      <c r="BE2072">
        <v>13</v>
      </c>
      <c r="BF2072" s="6">
        <f t="shared" si="96"/>
        <v>46308</v>
      </c>
      <c r="BG2072">
        <f t="shared" si="97"/>
        <v>0.54166666666424135</v>
      </c>
      <c r="BH2072" t="str">
        <f t="shared" si="98"/>
        <v>COMPLY</v>
      </c>
      <c r="BI2072" t="str">
        <f>VLOOKUP(H2072,Sheet2!$A$1:$B$270,2,FALSE)</f>
        <v>SANUR</v>
      </c>
    </row>
    <row r="2073" spans="1:61">
      <c r="A2073">
        <v>2072</v>
      </c>
      <c r="B2073">
        <v>1002636845</v>
      </c>
      <c r="C2073">
        <v>3</v>
      </c>
      <c r="D2073" t="s">
        <v>34</v>
      </c>
      <c r="E2073">
        <v>5</v>
      </c>
      <c r="F2073" t="s">
        <v>553</v>
      </c>
      <c r="G2073" t="s">
        <v>83</v>
      </c>
      <c r="H2073" t="s">
        <v>316</v>
      </c>
      <c r="I2073" t="s">
        <v>212</v>
      </c>
      <c r="J2073" t="s">
        <v>213</v>
      </c>
      <c r="K2073" t="s">
        <v>149</v>
      </c>
      <c r="L2073" t="s">
        <v>826</v>
      </c>
      <c r="M2073" t="s">
        <v>76</v>
      </c>
      <c r="N2073" t="s">
        <v>215</v>
      </c>
      <c r="O2073" s="57">
        <v>46309.576157407406</v>
      </c>
      <c r="P2073" s="57">
        <v>46311.334039351852</v>
      </c>
      <c r="Q2073">
        <v>69410178</v>
      </c>
      <c r="R2073">
        <v>3612108164</v>
      </c>
      <c r="S2073">
        <v>172401794233</v>
      </c>
      <c r="T2073" t="s">
        <v>7378</v>
      </c>
      <c r="U2073" t="s">
        <v>7379</v>
      </c>
      <c r="V2073" t="s">
        <v>7380</v>
      </c>
      <c r="Z2073">
        <v>115.232325084507</v>
      </c>
      <c r="AA2073">
        <v>-8.6745429015287208</v>
      </c>
      <c r="AB2073" t="s">
        <v>7381</v>
      </c>
      <c r="AC2073" t="s">
        <v>216</v>
      </c>
      <c r="AL2073" t="s">
        <v>217</v>
      </c>
      <c r="AM2073" t="s">
        <v>7137</v>
      </c>
      <c r="AN2073" t="s">
        <v>6</v>
      </c>
      <c r="AO2073" t="s">
        <v>7124</v>
      </c>
      <c r="AP2073" s="57">
        <v>46310.458333333336</v>
      </c>
      <c r="AR2073" t="s">
        <v>218</v>
      </c>
      <c r="AS2073" t="s">
        <v>2478</v>
      </c>
      <c r="AT2073" t="s">
        <v>230</v>
      </c>
      <c r="AU2073">
        <v>20261016</v>
      </c>
      <c r="AV2073" t="s">
        <v>221</v>
      </c>
      <c r="AW2073" t="s">
        <v>7382</v>
      </c>
      <c r="AX2073" t="s">
        <v>222</v>
      </c>
      <c r="BA2073" s="57">
        <v>46310.458333333336</v>
      </c>
      <c r="BB2073" t="s">
        <v>7137</v>
      </c>
      <c r="BC2073">
        <v>2026</v>
      </c>
      <c r="BD2073">
        <v>10</v>
      </c>
      <c r="BE2073">
        <v>16</v>
      </c>
      <c r="BF2073" s="6">
        <f t="shared" si="96"/>
        <v>46311</v>
      </c>
      <c r="BG2073">
        <f t="shared" si="97"/>
        <v>0.54166666666424135</v>
      </c>
      <c r="BH2073" t="str">
        <f t="shared" si="98"/>
        <v>COMPLY</v>
      </c>
      <c r="BI2073" t="str">
        <f>VLOOKUP(H2073,Sheet2!$A$1:$B$270,2,FALSE)</f>
        <v>SANUR</v>
      </c>
    </row>
    <row r="2074" spans="1:61">
      <c r="A2074">
        <v>2073</v>
      </c>
      <c r="B2074">
        <v>1002638415</v>
      </c>
      <c r="C2074">
        <v>3</v>
      </c>
      <c r="D2074" t="s">
        <v>34</v>
      </c>
      <c r="E2074">
        <v>5</v>
      </c>
      <c r="F2074" t="s">
        <v>553</v>
      </c>
      <c r="G2074" t="s">
        <v>83</v>
      </c>
      <c r="H2074" t="s">
        <v>316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46310.549074074072</v>
      </c>
      <c r="P2074" s="57">
        <v>46312.308761574073</v>
      </c>
      <c r="Q2074">
        <v>69410781</v>
      </c>
      <c r="S2074">
        <v>172401794239</v>
      </c>
      <c r="T2074" t="s">
        <v>7921</v>
      </c>
      <c r="U2074" t="s">
        <v>7922</v>
      </c>
      <c r="V2074" t="s">
        <v>7923</v>
      </c>
      <c r="Z2074">
        <v>115.2173212</v>
      </c>
      <c r="AA2074">
        <v>-8.6739538999999901</v>
      </c>
      <c r="AB2074" t="s">
        <v>7924</v>
      </c>
      <c r="AC2074" t="s">
        <v>235</v>
      </c>
      <c r="AL2074" t="s">
        <v>217</v>
      </c>
      <c r="AM2074" t="s">
        <v>7925</v>
      </c>
      <c r="AN2074" t="s">
        <v>6</v>
      </c>
      <c r="AO2074" t="s">
        <v>7415</v>
      </c>
      <c r="AP2074" s="57">
        <v>46311.458333333336</v>
      </c>
      <c r="AR2074" t="s">
        <v>218</v>
      </c>
      <c r="AS2074" t="s">
        <v>2478</v>
      </c>
      <c r="AT2074" t="s">
        <v>342</v>
      </c>
      <c r="AU2074">
        <v>20261017</v>
      </c>
      <c r="AV2074" t="s">
        <v>221</v>
      </c>
      <c r="AW2074" t="s">
        <v>7926</v>
      </c>
      <c r="AX2074" t="s">
        <v>222</v>
      </c>
      <c r="BA2074" s="57">
        <v>46311.458333333336</v>
      </c>
      <c r="BB2074" t="s">
        <v>7925</v>
      </c>
      <c r="BC2074">
        <v>2026</v>
      </c>
      <c r="BD2074">
        <v>10</v>
      </c>
      <c r="BE2074">
        <v>17</v>
      </c>
      <c r="BF2074" s="6">
        <f t="shared" si="96"/>
        <v>46312</v>
      </c>
      <c r="BG2074">
        <f t="shared" si="97"/>
        <v>0.54166666666424135</v>
      </c>
      <c r="BH2074" t="str">
        <f t="shared" si="98"/>
        <v>COMPLY</v>
      </c>
      <c r="BI2074" t="str">
        <f>VLOOKUP(H2074,Sheet2!$A$1:$B$270,2,FALSE)</f>
        <v>SANUR</v>
      </c>
    </row>
    <row r="2075" spans="1:61">
      <c r="A2075">
        <v>2074</v>
      </c>
      <c r="B2075">
        <v>1002640802</v>
      </c>
      <c r="C2075">
        <v>3</v>
      </c>
      <c r="D2075" t="s">
        <v>34</v>
      </c>
      <c r="E2075">
        <v>5</v>
      </c>
      <c r="F2075" t="s">
        <v>553</v>
      </c>
      <c r="G2075" t="s">
        <v>83</v>
      </c>
      <c r="H2075" t="s">
        <v>316</v>
      </c>
      <c r="I2075" t="s">
        <v>212</v>
      </c>
      <c r="J2075" t="s">
        <v>213</v>
      </c>
      <c r="K2075" t="s">
        <v>149</v>
      </c>
      <c r="M2075" t="s">
        <v>76</v>
      </c>
      <c r="N2075" t="s">
        <v>215</v>
      </c>
      <c r="O2075" s="57">
        <v>46311.708136574074</v>
      </c>
      <c r="P2075" s="57">
        <v>46313.461956018517</v>
      </c>
      <c r="Q2075">
        <v>69411761</v>
      </c>
      <c r="R2075">
        <v>3612108182</v>
      </c>
      <c r="S2075">
        <v>172401793873</v>
      </c>
      <c r="T2075" t="s">
        <v>9364</v>
      </c>
      <c r="U2075" t="s">
        <v>9365</v>
      </c>
      <c r="V2075" t="s">
        <v>9366</v>
      </c>
      <c r="Z2075">
        <v>115.21761909999999</v>
      </c>
      <c r="AA2075">
        <v>-8.6653348999999995</v>
      </c>
      <c r="AB2075" t="s">
        <v>9367</v>
      </c>
      <c r="AC2075" t="s">
        <v>229</v>
      </c>
      <c r="AL2075" t="s">
        <v>217</v>
      </c>
      <c r="AM2075" t="s">
        <v>9368</v>
      </c>
      <c r="AN2075" t="s">
        <v>6</v>
      </c>
      <c r="AO2075" t="s">
        <v>8972</v>
      </c>
      <c r="AP2075" s="57">
        <v>46313.625</v>
      </c>
      <c r="AR2075" t="s">
        <v>218</v>
      </c>
      <c r="AS2075" t="s">
        <v>2478</v>
      </c>
      <c r="AT2075" t="s">
        <v>230</v>
      </c>
      <c r="AU2075">
        <v>20261018</v>
      </c>
      <c r="AV2075" t="s">
        <v>221</v>
      </c>
      <c r="AW2075" t="s">
        <v>1585</v>
      </c>
      <c r="AX2075" t="s">
        <v>222</v>
      </c>
      <c r="BA2075" s="57">
        <v>46313.625</v>
      </c>
      <c r="BB2075" t="s">
        <v>9368</v>
      </c>
      <c r="BC2075">
        <v>2026</v>
      </c>
      <c r="BD2075">
        <v>10</v>
      </c>
      <c r="BE2075">
        <v>18</v>
      </c>
      <c r="BF2075" s="6">
        <f t="shared" si="96"/>
        <v>46313</v>
      </c>
      <c r="BG2075">
        <f t="shared" si="97"/>
        <v>-0.625</v>
      </c>
      <c r="BH2075" t="str">
        <f t="shared" si="98"/>
        <v>COMPLY</v>
      </c>
      <c r="BI2075" t="str">
        <f>VLOOKUP(H2075,Sheet2!$A$1:$B$270,2,FALSE)</f>
        <v>SANUR</v>
      </c>
    </row>
    <row r="2076" spans="1:61">
      <c r="A2076">
        <v>2075</v>
      </c>
      <c r="B2076">
        <v>1002643892</v>
      </c>
      <c r="C2076">
        <v>3</v>
      </c>
      <c r="D2076" t="s">
        <v>34</v>
      </c>
      <c r="E2076">
        <v>5</v>
      </c>
      <c r="F2076" t="s">
        <v>553</v>
      </c>
      <c r="G2076" t="s">
        <v>83</v>
      </c>
      <c r="H2076" t="s">
        <v>316</v>
      </c>
      <c r="I2076" t="s">
        <v>212</v>
      </c>
      <c r="J2076" t="s">
        <v>213</v>
      </c>
      <c r="K2076" t="s">
        <v>149</v>
      </c>
      <c r="M2076" t="s">
        <v>76</v>
      </c>
      <c r="N2076" t="s">
        <v>215</v>
      </c>
      <c r="O2076" s="57">
        <v>46314.663472222222</v>
      </c>
      <c r="P2076" s="57">
        <v>46315.438067129631</v>
      </c>
      <c r="Q2076">
        <v>69411217</v>
      </c>
      <c r="S2076">
        <v>172401794259</v>
      </c>
      <c r="T2076" t="s">
        <v>4648</v>
      </c>
      <c r="U2076" t="s">
        <v>10061</v>
      </c>
      <c r="V2076" t="s">
        <v>10062</v>
      </c>
      <c r="Z2076">
        <v>115.21385014000001</v>
      </c>
      <c r="AA2076">
        <v>-8.6586044839999996</v>
      </c>
      <c r="AB2076" t="s">
        <v>9371</v>
      </c>
      <c r="AC2076" t="s">
        <v>216</v>
      </c>
      <c r="AL2076" t="s">
        <v>217</v>
      </c>
      <c r="AM2076" t="s">
        <v>10063</v>
      </c>
      <c r="AN2076" t="s">
        <v>6</v>
      </c>
      <c r="AO2076" t="s">
        <v>9468</v>
      </c>
      <c r="AR2076" t="s">
        <v>218</v>
      </c>
      <c r="AS2076" t="s">
        <v>2478</v>
      </c>
      <c r="AT2076" t="s">
        <v>230</v>
      </c>
      <c r="AU2076">
        <v>20261020</v>
      </c>
      <c r="AV2076" t="s">
        <v>221</v>
      </c>
      <c r="AW2076" t="s">
        <v>539</v>
      </c>
      <c r="AX2076" t="s">
        <v>222</v>
      </c>
      <c r="BA2076" s="57">
        <v>46314.291666666664</v>
      </c>
      <c r="BB2076" t="s">
        <v>10063</v>
      </c>
      <c r="BC2076">
        <v>2026</v>
      </c>
      <c r="BD2076">
        <v>10</v>
      </c>
      <c r="BE2076">
        <v>20</v>
      </c>
      <c r="BF2076" s="6">
        <f t="shared" si="96"/>
        <v>46315</v>
      </c>
      <c r="BG2076">
        <f t="shared" si="97"/>
        <v>0.70833333333575865</v>
      </c>
      <c r="BH2076" t="str">
        <f t="shared" si="98"/>
        <v>COMPLY</v>
      </c>
      <c r="BI2076" t="str">
        <f>VLOOKUP(H2076,Sheet2!$A$1:$B$270,2,FALSE)</f>
        <v>SANUR</v>
      </c>
    </row>
    <row r="2077" spans="1:61">
      <c r="A2077">
        <v>2076</v>
      </c>
      <c r="B2077">
        <v>1002643835</v>
      </c>
      <c r="C2077">
        <v>3</v>
      </c>
      <c r="D2077" t="s">
        <v>34</v>
      </c>
      <c r="E2077">
        <v>5</v>
      </c>
      <c r="F2077" t="s">
        <v>553</v>
      </c>
      <c r="G2077" t="s">
        <v>83</v>
      </c>
      <c r="H2077" t="s">
        <v>316</v>
      </c>
      <c r="I2077" t="s">
        <v>212</v>
      </c>
      <c r="J2077" t="s">
        <v>213</v>
      </c>
      <c r="K2077" t="s">
        <v>149</v>
      </c>
      <c r="M2077" t="s">
        <v>76</v>
      </c>
      <c r="N2077" t="s">
        <v>215</v>
      </c>
      <c r="O2077" s="57">
        <v>46314.66065972222</v>
      </c>
      <c r="P2077" s="57">
        <v>46315.890162037038</v>
      </c>
      <c r="Q2077">
        <v>69413138</v>
      </c>
      <c r="S2077">
        <v>172401793913</v>
      </c>
      <c r="T2077" t="s">
        <v>10064</v>
      </c>
      <c r="U2077" t="s">
        <v>10065</v>
      </c>
      <c r="V2077" t="s">
        <v>10066</v>
      </c>
      <c r="Z2077">
        <v>115.239595770883</v>
      </c>
      <c r="AA2077">
        <v>-8.6919731946860406</v>
      </c>
      <c r="AB2077" t="s">
        <v>10067</v>
      </c>
      <c r="AC2077" t="s">
        <v>229</v>
      </c>
      <c r="AL2077" t="s">
        <v>217</v>
      </c>
      <c r="AM2077" t="s">
        <v>9787</v>
      </c>
      <c r="AN2077" t="s">
        <v>6</v>
      </c>
      <c r="AO2077" t="s">
        <v>9749</v>
      </c>
      <c r="AP2077" s="57">
        <v>46315.625</v>
      </c>
      <c r="AR2077" t="s">
        <v>218</v>
      </c>
      <c r="AS2077" t="s">
        <v>2478</v>
      </c>
      <c r="AT2077" t="s">
        <v>342</v>
      </c>
      <c r="AU2077">
        <v>20261020</v>
      </c>
      <c r="AV2077" t="s">
        <v>221</v>
      </c>
      <c r="AW2077" t="s">
        <v>540</v>
      </c>
      <c r="AX2077" t="s">
        <v>222</v>
      </c>
      <c r="BA2077" s="57">
        <v>46315.625</v>
      </c>
      <c r="BB2077" t="s">
        <v>9787</v>
      </c>
      <c r="BC2077">
        <v>2026</v>
      </c>
      <c r="BD2077">
        <v>10</v>
      </c>
      <c r="BE2077">
        <v>20</v>
      </c>
      <c r="BF2077" s="6">
        <f t="shared" si="96"/>
        <v>46315</v>
      </c>
      <c r="BG2077">
        <f t="shared" si="97"/>
        <v>-0.625</v>
      </c>
      <c r="BH2077" t="str">
        <f t="shared" si="98"/>
        <v>COMPLY</v>
      </c>
      <c r="BI2077" t="str">
        <f>VLOOKUP(H2077,Sheet2!$A$1:$B$270,2,FALSE)</f>
        <v>SANUR</v>
      </c>
    </row>
    <row r="2078" spans="1:61">
      <c r="A2078">
        <v>2077</v>
      </c>
      <c r="B2078">
        <v>1002617750</v>
      </c>
      <c r="C2078">
        <v>3</v>
      </c>
      <c r="D2078" t="s">
        <v>34</v>
      </c>
      <c r="E2078">
        <v>5</v>
      </c>
      <c r="F2078" t="s">
        <v>546</v>
      </c>
      <c r="G2078" t="s">
        <v>84</v>
      </c>
      <c r="H2078" t="s">
        <v>408</v>
      </c>
      <c r="I2078" t="s">
        <v>212</v>
      </c>
      <c r="J2078" t="s">
        <v>213</v>
      </c>
      <c r="K2078" t="s">
        <v>149</v>
      </c>
      <c r="M2078" t="s">
        <v>76</v>
      </c>
      <c r="N2078" t="s">
        <v>215</v>
      </c>
      <c r="O2078" s="57">
        <v>46296.530219907407</v>
      </c>
      <c r="P2078" s="57">
        <v>46297.860289351855</v>
      </c>
      <c r="Q2078">
        <v>69402318</v>
      </c>
      <c r="S2078">
        <v>172406213398</v>
      </c>
      <c r="T2078" t="s">
        <v>1395</v>
      </c>
      <c r="U2078" t="s">
        <v>1396</v>
      </c>
      <c r="V2078" t="s">
        <v>1397</v>
      </c>
      <c r="Z2078">
        <v>115.3283899</v>
      </c>
      <c r="AA2078">
        <v>-8.2477935999999996</v>
      </c>
      <c r="AB2078" t="s">
        <v>1398</v>
      </c>
      <c r="AC2078" t="s">
        <v>229</v>
      </c>
      <c r="AL2078" t="s">
        <v>217</v>
      </c>
      <c r="AM2078" t="s">
        <v>1399</v>
      </c>
      <c r="AN2078" t="s">
        <v>6</v>
      </c>
      <c r="AO2078" s="57">
        <v>46032.559305555558</v>
      </c>
      <c r="AP2078" s="57">
        <v>46297.625</v>
      </c>
      <c r="AR2078" t="s">
        <v>218</v>
      </c>
      <c r="AS2078" t="s">
        <v>219</v>
      </c>
      <c r="AT2078" t="s">
        <v>220</v>
      </c>
      <c r="AU2078">
        <v>20261002</v>
      </c>
      <c r="AV2078" t="s">
        <v>221</v>
      </c>
      <c r="AW2078" t="s">
        <v>930</v>
      </c>
      <c r="AX2078" t="s">
        <v>222</v>
      </c>
      <c r="BA2078" s="57">
        <v>46297.625</v>
      </c>
      <c r="BB2078" t="s">
        <v>1399</v>
      </c>
      <c r="BC2078">
        <v>2026</v>
      </c>
      <c r="BD2078">
        <v>10</v>
      </c>
      <c r="BE2078">
        <v>2</v>
      </c>
      <c r="BF2078" s="6">
        <f t="shared" si="96"/>
        <v>46297</v>
      </c>
      <c r="BG2078">
        <f t="shared" si="97"/>
        <v>-0.625</v>
      </c>
      <c r="BH2078" t="str">
        <f t="shared" si="98"/>
        <v>COMPLY</v>
      </c>
      <c r="BI2078" t="str">
        <f>VLOOKUP(H2078,Sheet2!$A$1:$B$270,2,FALSE)</f>
        <v>SINGARAJA</v>
      </c>
    </row>
    <row r="2079" spans="1:61">
      <c r="A2079">
        <v>2078</v>
      </c>
      <c r="B2079">
        <v>1002621736</v>
      </c>
      <c r="C2079">
        <v>3</v>
      </c>
      <c r="D2079" t="s">
        <v>34</v>
      </c>
      <c r="E2079">
        <v>5</v>
      </c>
      <c r="F2079" t="s">
        <v>546</v>
      </c>
      <c r="G2079" t="s">
        <v>84</v>
      </c>
      <c r="H2079" t="s">
        <v>408</v>
      </c>
      <c r="I2079" t="s">
        <v>212</v>
      </c>
      <c r="J2079" t="s">
        <v>213</v>
      </c>
      <c r="K2079" t="s">
        <v>149</v>
      </c>
      <c r="M2079" t="s">
        <v>76</v>
      </c>
      <c r="N2079" t="s">
        <v>215</v>
      </c>
      <c r="O2079" s="57">
        <v>46300.394108796296</v>
      </c>
      <c r="P2079" s="57">
        <v>46304.822997685187</v>
      </c>
      <c r="Q2079">
        <v>69404079</v>
      </c>
      <c r="S2079">
        <v>172406213405</v>
      </c>
      <c r="T2079" t="s">
        <v>3087</v>
      </c>
      <c r="U2079" t="s">
        <v>3088</v>
      </c>
      <c r="V2079" t="s">
        <v>3089</v>
      </c>
      <c r="Z2079">
        <v>115.3249307</v>
      </c>
      <c r="AA2079">
        <v>-8.2389054999999995</v>
      </c>
      <c r="AB2079" t="s">
        <v>3090</v>
      </c>
      <c r="AC2079" t="s">
        <v>229</v>
      </c>
      <c r="AL2079" t="s">
        <v>217</v>
      </c>
      <c r="AM2079" t="s">
        <v>3091</v>
      </c>
      <c r="AN2079" t="s">
        <v>6</v>
      </c>
      <c r="AO2079" s="57">
        <v>46152.40284722222</v>
      </c>
      <c r="AP2079" s="57">
        <v>46307.333333333336</v>
      </c>
      <c r="AR2079" t="s">
        <v>218</v>
      </c>
      <c r="AS2079" t="s">
        <v>219</v>
      </c>
      <c r="AT2079" t="s">
        <v>230</v>
      </c>
      <c r="AU2079">
        <v>20261009</v>
      </c>
      <c r="AV2079" t="s">
        <v>221</v>
      </c>
      <c r="AW2079" t="s">
        <v>539</v>
      </c>
      <c r="AX2079" t="s">
        <v>222</v>
      </c>
      <c r="BA2079" s="57">
        <v>46307.333333333336</v>
      </c>
      <c r="BB2079" t="s">
        <v>3091</v>
      </c>
      <c r="BC2079">
        <v>2026</v>
      </c>
      <c r="BD2079">
        <v>10</v>
      </c>
      <c r="BE2079">
        <v>9</v>
      </c>
      <c r="BF2079" s="6">
        <f t="shared" si="96"/>
        <v>46304</v>
      </c>
      <c r="BG2079">
        <f t="shared" si="97"/>
        <v>-3.3333333333357587</v>
      </c>
      <c r="BH2079" t="str">
        <f t="shared" si="98"/>
        <v>COMPLY</v>
      </c>
      <c r="BI2079" t="str">
        <f>VLOOKUP(H2079,Sheet2!$A$1:$B$270,2,FALSE)</f>
        <v>SINGARAJA</v>
      </c>
    </row>
    <row r="2080" spans="1:61">
      <c r="A2080">
        <v>2079</v>
      </c>
      <c r="B2080">
        <v>1002639951</v>
      </c>
      <c r="C2080">
        <v>3</v>
      </c>
      <c r="D2080" t="s">
        <v>34</v>
      </c>
      <c r="E2080">
        <v>5</v>
      </c>
      <c r="F2080" t="s">
        <v>546</v>
      </c>
      <c r="G2080" t="s">
        <v>84</v>
      </c>
      <c r="H2080" t="s">
        <v>408</v>
      </c>
      <c r="I2080" t="s">
        <v>212</v>
      </c>
      <c r="J2080" t="s">
        <v>213</v>
      </c>
      <c r="K2080" t="s">
        <v>149</v>
      </c>
      <c r="L2080" t="s">
        <v>214</v>
      </c>
      <c r="M2080" t="s">
        <v>76</v>
      </c>
      <c r="N2080" t="s">
        <v>215</v>
      </c>
      <c r="O2080" s="57">
        <v>46311.482407407406</v>
      </c>
      <c r="P2080" s="57">
        <v>46314.644745370373</v>
      </c>
      <c r="Q2080">
        <v>69411375</v>
      </c>
      <c r="S2080">
        <v>172406213765</v>
      </c>
      <c r="T2080" t="s">
        <v>9373</v>
      </c>
      <c r="U2080" t="s">
        <v>9374</v>
      </c>
      <c r="V2080" t="s">
        <v>9375</v>
      </c>
      <c r="Z2080">
        <v>115.32505039574301</v>
      </c>
      <c r="AA2080">
        <v>-8.2388545383303207</v>
      </c>
      <c r="AB2080" t="s">
        <v>9376</v>
      </c>
      <c r="AC2080" t="s">
        <v>235</v>
      </c>
      <c r="AL2080" t="s">
        <v>217</v>
      </c>
      <c r="AM2080" t="s">
        <v>9377</v>
      </c>
      <c r="AN2080" t="s">
        <v>6</v>
      </c>
      <c r="AO2080" t="s">
        <v>8095</v>
      </c>
      <c r="AP2080" s="57">
        <v>46313.333333333336</v>
      </c>
      <c r="AQ2080" t="s">
        <v>838</v>
      </c>
      <c r="AR2080" t="s">
        <v>218</v>
      </c>
      <c r="AS2080" t="s">
        <v>219</v>
      </c>
      <c r="AT2080" t="s">
        <v>230</v>
      </c>
      <c r="AU2080">
        <v>20261019</v>
      </c>
      <c r="AV2080" t="s">
        <v>221</v>
      </c>
      <c r="AW2080" t="s">
        <v>880</v>
      </c>
      <c r="AX2080" t="s">
        <v>222</v>
      </c>
      <c r="BA2080" s="57">
        <v>46313.333333333336</v>
      </c>
      <c r="BB2080" t="s">
        <v>9377</v>
      </c>
      <c r="BC2080">
        <v>2026</v>
      </c>
      <c r="BD2080">
        <v>10</v>
      </c>
      <c r="BE2080">
        <v>19</v>
      </c>
      <c r="BF2080" s="6">
        <f t="shared" si="96"/>
        <v>46314</v>
      </c>
      <c r="BG2080">
        <f t="shared" si="97"/>
        <v>0.66666666666424135</v>
      </c>
      <c r="BH2080" t="str">
        <f t="shared" si="98"/>
        <v>COMPLY</v>
      </c>
      <c r="BI2080" t="str">
        <f>VLOOKUP(H2080,Sheet2!$A$1:$B$270,2,FALSE)</f>
        <v>SINGARAJA</v>
      </c>
    </row>
    <row r="2081" spans="1:61">
      <c r="A2081">
        <v>2080</v>
      </c>
      <c r="B2081">
        <v>1002621371</v>
      </c>
      <c r="C2081">
        <v>3</v>
      </c>
      <c r="D2081" t="s">
        <v>34</v>
      </c>
      <c r="E2081">
        <v>5</v>
      </c>
      <c r="F2081" t="s">
        <v>546</v>
      </c>
      <c r="G2081" t="s">
        <v>79</v>
      </c>
      <c r="H2081" t="s">
        <v>459</v>
      </c>
      <c r="I2081" t="s">
        <v>212</v>
      </c>
      <c r="J2081" t="s">
        <v>213</v>
      </c>
      <c r="K2081" t="s">
        <v>149</v>
      </c>
      <c r="M2081" t="s">
        <v>1400</v>
      </c>
      <c r="N2081" t="s">
        <v>215</v>
      </c>
      <c r="O2081" s="57">
        <v>46299.539398148147</v>
      </c>
      <c r="P2081" s="57">
        <v>46301.614328703705</v>
      </c>
      <c r="Q2081">
        <v>69403887</v>
      </c>
      <c r="S2081">
        <v>172407215032</v>
      </c>
      <c r="T2081" t="s">
        <v>2494</v>
      </c>
      <c r="U2081" t="s">
        <v>2495</v>
      </c>
      <c r="V2081" t="s">
        <v>2496</v>
      </c>
      <c r="Z2081">
        <v>115.3299674</v>
      </c>
      <c r="AA2081">
        <v>-8.5350801000000001</v>
      </c>
      <c r="AB2081" t="s">
        <v>2497</v>
      </c>
      <c r="AC2081" t="s">
        <v>229</v>
      </c>
      <c r="AL2081" t="s">
        <v>217</v>
      </c>
      <c r="AM2081" t="s">
        <v>2498</v>
      </c>
      <c r="AN2081" t="s">
        <v>6</v>
      </c>
      <c r="AO2081" s="57">
        <v>46122.549178240741</v>
      </c>
      <c r="AP2081" s="57">
        <v>46300.458333333336</v>
      </c>
      <c r="AR2081" t="s">
        <v>14</v>
      </c>
      <c r="AS2081" t="s">
        <v>79</v>
      </c>
      <c r="AT2081" t="s">
        <v>230</v>
      </c>
      <c r="AV2081" t="s">
        <v>3092</v>
      </c>
      <c r="AW2081" t="s">
        <v>1984</v>
      </c>
      <c r="AX2081" t="s">
        <v>222</v>
      </c>
      <c r="BA2081" s="57">
        <v>46300.458333333336</v>
      </c>
      <c r="BB2081" t="s">
        <v>2498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str">
        <f>VLOOKUP(H2081,Sheet2!$A$1:$B$270,2,FALSE)</f>
        <v>GIANYAR</v>
      </c>
    </row>
    <row r="2082" spans="1:61">
      <c r="A2082">
        <v>2081</v>
      </c>
      <c r="B2082">
        <v>1002621378</v>
      </c>
      <c r="C2082">
        <v>3</v>
      </c>
      <c r="D2082" t="s">
        <v>34</v>
      </c>
      <c r="E2082">
        <v>5</v>
      </c>
      <c r="F2082" t="s">
        <v>546</v>
      </c>
      <c r="G2082" t="s">
        <v>79</v>
      </c>
      <c r="H2082" t="s">
        <v>459</v>
      </c>
      <c r="I2082" t="s">
        <v>212</v>
      </c>
      <c r="J2082" t="s">
        <v>213</v>
      </c>
      <c r="K2082" t="s">
        <v>149</v>
      </c>
      <c r="M2082" t="s">
        <v>1400</v>
      </c>
      <c r="N2082" t="s">
        <v>215</v>
      </c>
      <c r="O2082" s="57">
        <v>46299.543599537035</v>
      </c>
      <c r="P2082" s="57">
        <v>46303.565995370373</v>
      </c>
      <c r="Q2082">
        <v>69403881</v>
      </c>
      <c r="S2082">
        <v>172407215034</v>
      </c>
      <c r="T2082" t="s">
        <v>2499</v>
      </c>
      <c r="U2082" t="s">
        <v>2500</v>
      </c>
      <c r="V2082" t="s">
        <v>3098</v>
      </c>
      <c r="Z2082">
        <v>115.32853489999999</v>
      </c>
      <c r="AA2082">
        <v>-8.5257539999999992</v>
      </c>
      <c r="AB2082" t="s">
        <v>2501</v>
      </c>
      <c r="AC2082" t="s">
        <v>229</v>
      </c>
      <c r="AL2082" t="s">
        <v>217</v>
      </c>
      <c r="AM2082" t="s">
        <v>3099</v>
      </c>
      <c r="AN2082" t="s">
        <v>6</v>
      </c>
      <c r="AO2082" s="57">
        <v>46122.549178240741</v>
      </c>
      <c r="AP2082" s="57">
        <v>46302.458333333336</v>
      </c>
      <c r="AQ2082" t="s">
        <v>841</v>
      </c>
      <c r="AR2082" t="s">
        <v>14</v>
      </c>
      <c r="AS2082" t="s">
        <v>79</v>
      </c>
      <c r="AT2082" t="s">
        <v>230</v>
      </c>
      <c r="AV2082" t="s">
        <v>4825</v>
      </c>
      <c r="AW2082" t="s">
        <v>540</v>
      </c>
      <c r="AX2082" t="s">
        <v>222</v>
      </c>
      <c r="BA2082" s="57">
        <v>46302.458333333336</v>
      </c>
      <c r="BB2082" t="s">
        <v>3099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str">
        <f>VLOOKUP(H2082,Sheet2!$A$1:$B$270,2,FALSE)</f>
        <v>GIANYAR</v>
      </c>
    </row>
    <row r="2083" spans="1:61">
      <c r="A2083">
        <v>2082</v>
      </c>
      <c r="B2083">
        <v>1002621815</v>
      </c>
      <c r="C2083">
        <v>3</v>
      </c>
      <c r="D2083" t="s">
        <v>34</v>
      </c>
      <c r="E2083">
        <v>5</v>
      </c>
      <c r="F2083" t="s">
        <v>546</v>
      </c>
      <c r="G2083" t="s">
        <v>79</v>
      </c>
      <c r="H2083" t="s">
        <v>459</v>
      </c>
      <c r="I2083" t="s">
        <v>212</v>
      </c>
      <c r="J2083" t="s">
        <v>213</v>
      </c>
      <c r="K2083" t="s">
        <v>149</v>
      </c>
      <c r="M2083" t="s">
        <v>1400</v>
      </c>
      <c r="N2083" t="s">
        <v>215</v>
      </c>
      <c r="O2083" s="57">
        <v>46300.410115740742</v>
      </c>
      <c r="P2083" s="57">
        <v>46306.860520833332</v>
      </c>
      <c r="Q2083">
        <v>69404114</v>
      </c>
      <c r="S2083">
        <v>172407215211</v>
      </c>
      <c r="T2083" t="s">
        <v>3093</v>
      </c>
      <c r="U2083" t="s">
        <v>3094</v>
      </c>
      <c r="V2083" t="s">
        <v>3095</v>
      </c>
      <c r="Z2083">
        <v>115.3080235</v>
      </c>
      <c r="AA2083">
        <v>-8.5486885000000008</v>
      </c>
      <c r="AB2083" t="s">
        <v>3096</v>
      </c>
      <c r="AC2083" t="s">
        <v>229</v>
      </c>
      <c r="AL2083" t="s">
        <v>217</v>
      </c>
      <c r="AM2083" t="s">
        <v>3097</v>
      </c>
      <c r="AN2083" t="s">
        <v>6</v>
      </c>
      <c r="AO2083" s="57">
        <v>46152.444537037038</v>
      </c>
      <c r="AP2083" s="57">
        <v>46301.333333333336</v>
      </c>
      <c r="AQ2083" t="s">
        <v>838</v>
      </c>
      <c r="AR2083" t="s">
        <v>14</v>
      </c>
      <c r="AS2083" t="s">
        <v>79</v>
      </c>
      <c r="AT2083" t="s">
        <v>230</v>
      </c>
      <c r="AV2083" t="s">
        <v>5746</v>
      </c>
      <c r="AW2083" t="s">
        <v>540</v>
      </c>
      <c r="AX2083" t="s">
        <v>222</v>
      </c>
      <c r="BA2083" s="57">
        <v>46301.333333333336</v>
      </c>
      <c r="BB2083" t="s">
        <v>3097</v>
      </c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str">
        <f>VLOOKUP(H2083,Sheet2!$A$1:$B$270,2,FALSE)</f>
        <v>GIANYAR</v>
      </c>
    </row>
    <row r="2084" spans="1:61">
      <c r="A2084">
        <v>2083</v>
      </c>
      <c r="B2084">
        <v>1002619726</v>
      </c>
      <c r="C2084">
        <v>3</v>
      </c>
      <c r="D2084" t="s">
        <v>34</v>
      </c>
      <c r="E2084">
        <v>5</v>
      </c>
      <c r="F2084" t="s">
        <v>546</v>
      </c>
      <c r="G2084" t="s">
        <v>79</v>
      </c>
      <c r="H2084" t="s">
        <v>459</v>
      </c>
      <c r="I2084" t="s">
        <v>212</v>
      </c>
      <c r="J2084" t="s">
        <v>213</v>
      </c>
      <c r="K2084" t="s">
        <v>149</v>
      </c>
      <c r="M2084" t="s">
        <v>76</v>
      </c>
      <c r="N2084" t="s">
        <v>215</v>
      </c>
      <c r="O2084" s="57">
        <v>46297.548194444447</v>
      </c>
      <c r="P2084" s="57">
        <v>46301.70480324074</v>
      </c>
      <c r="Q2084">
        <v>69403052</v>
      </c>
      <c r="S2084">
        <v>172407214848</v>
      </c>
      <c r="T2084" t="s">
        <v>2480</v>
      </c>
      <c r="U2084" t="s">
        <v>2481</v>
      </c>
      <c r="V2084" t="s">
        <v>2482</v>
      </c>
      <c r="Z2084">
        <v>115.3231564</v>
      </c>
      <c r="AA2084">
        <v>-8.5493194999999993</v>
      </c>
      <c r="AB2084" t="s">
        <v>2483</v>
      </c>
      <c r="AC2084" t="s">
        <v>229</v>
      </c>
      <c r="AL2084" t="s">
        <v>217</v>
      </c>
      <c r="AM2084" t="s">
        <v>2484</v>
      </c>
      <c r="AN2084" t="s">
        <v>6</v>
      </c>
      <c r="AO2084" s="57">
        <v>46063.549375000002</v>
      </c>
      <c r="AP2084" s="57">
        <v>46298.625</v>
      </c>
      <c r="AR2084" t="s">
        <v>218</v>
      </c>
      <c r="AS2084" t="s">
        <v>79</v>
      </c>
      <c r="AT2084" t="s">
        <v>230</v>
      </c>
      <c r="AU2084">
        <v>20261006</v>
      </c>
      <c r="AV2084" t="s">
        <v>221</v>
      </c>
      <c r="AW2084" t="s">
        <v>540</v>
      </c>
      <c r="AX2084" t="s">
        <v>222</v>
      </c>
      <c r="BA2084" s="57">
        <v>46298.625</v>
      </c>
      <c r="BB2084" t="s">
        <v>2484</v>
      </c>
      <c r="BC2084">
        <v>2026</v>
      </c>
      <c r="BD2084">
        <v>10</v>
      </c>
      <c r="BE2084">
        <v>6</v>
      </c>
      <c r="BF2084" s="6">
        <f t="shared" si="96"/>
        <v>46301</v>
      </c>
      <c r="BG2084">
        <f t="shared" si="97"/>
        <v>2.375</v>
      </c>
      <c r="BH2084" t="str">
        <f t="shared" si="98"/>
        <v>NOT COMPLY</v>
      </c>
      <c r="BI2084" t="str">
        <f>VLOOKUP(H2084,Sheet2!$A$1:$B$270,2,FALSE)</f>
        <v>GIANYAR</v>
      </c>
    </row>
    <row r="2085" spans="1:61">
      <c r="A2085">
        <v>2084</v>
      </c>
      <c r="B2085">
        <v>1002620148</v>
      </c>
      <c r="C2085">
        <v>3</v>
      </c>
      <c r="D2085" t="s">
        <v>34</v>
      </c>
      <c r="E2085">
        <v>5</v>
      </c>
      <c r="F2085" t="s">
        <v>546</v>
      </c>
      <c r="G2085" t="s">
        <v>79</v>
      </c>
      <c r="H2085" t="s">
        <v>459</v>
      </c>
      <c r="I2085" t="s">
        <v>212</v>
      </c>
      <c r="J2085" t="s">
        <v>213</v>
      </c>
      <c r="K2085" t="s">
        <v>149</v>
      </c>
      <c r="M2085" t="s">
        <v>76</v>
      </c>
      <c r="N2085" t="s">
        <v>215</v>
      </c>
      <c r="O2085" s="57">
        <v>46297.627303240741</v>
      </c>
      <c r="P2085" s="57">
        <v>46300.70890046296</v>
      </c>
      <c r="Q2085">
        <v>69403198</v>
      </c>
      <c r="S2085">
        <v>172407215204</v>
      </c>
      <c r="T2085" t="s">
        <v>2485</v>
      </c>
      <c r="U2085" t="s">
        <v>2486</v>
      </c>
      <c r="V2085" t="s">
        <v>2487</v>
      </c>
      <c r="Z2085">
        <v>115.33344959999999</v>
      </c>
      <c r="AA2085">
        <v>-8.5427497999999993</v>
      </c>
      <c r="AB2085" t="s">
        <v>2488</v>
      </c>
      <c r="AC2085" t="s">
        <v>229</v>
      </c>
      <c r="AL2085" t="s">
        <v>217</v>
      </c>
      <c r="AM2085" t="s">
        <v>2489</v>
      </c>
      <c r="AN2085" t="s">
        <v>6</v>
      </c>
      <c r="AO2085" s="57">
        <v>46063.652951388889</v>
      </c>
      <c r="AP2085" s="57">
        <v>46300.333333333336</v>
      </c>
      <c r="AR2085" t="s">
        <v>218</v>
      </c>
      <c r="AS2085" t="s">
        <v>79</v>
      </c>
      <c r="AT2085" t="s">
        <v>230</v>
      </c>
      <c r="AU2085">
        <v>20261005</v>
      </c>
      <c r="AV2085" t="s">
        <v>221</v>
      </c>
      <c r="AW2085" t="s">
        <v>1984</v>
      </c>
      <c r="AX2085" t="s">
        <v>222</v>
      </c>
      <c r="BA2085" s="57">
        <v>46300.333333333336</v>
      </c>
      <c r="BB2085" t="s">
        <v>2489</v>
      </c>
      <c r="BC2085">
        <v>2026</v>
      </c>
      <c r="BD2085">
        <v>10</v>
      </c>
      <c r="BE2085">
        <v>5</v>
      </c>
      <c r="BF2085" s="6">
        <f t="shared" si="96"/>
        <v>46300</v>
      </c>
      <c r="BG2085">
        <f t="shared" si="97"/>
        <v>-0.33333333333575865</v>
      </c>
      <c r="BH2085" t="str">
        <f t="shared" si="98"/>
        <v>COMPLY</v>
      </c>
      <c r="BI2085" t="str">
        <f>VLOOKUP(H2085,Sheet2!$A$1:$B$270,2,FALSE)</f>
        <v>GIANYAR</v>
      </c>
    </row>
    <row r="2086" spans="1:61">
      <c r="A2086">
        <v>2085</v>
      </c>
      <c r="B2086">
        <v>1002619348</v>
      </c>
      <c r="C2086">
        <v>3</v>
      </c>
      <c r="D2086" t="s">
        <v>34</v>
      </c>
      <c r="E2086">
        <v>5</v>
      </c>
      <c r="F2086" t="s">
        <v>546</v>
      </c>
      <c r="G2086" t="s">
        <v>79</v>
      </c>
      <c r="H2086" t="s">
        <v>459</v>
      </c>
      <c r="I2086" t="s">
        <v>212</v>
      </c>
      <c r="J2086" t="s">
        <v>213</v>
      </c>
      <c r="K2086" t="s">
        <v>149</v>
      </c>
      <c r="M2086" t="s">
        <v>76</v>
      </c>
      <c r="N2086" t="s">
        <v>215</v>
      </c>
      <c r="O2086" s="57">
        <v>46297.440694444442</v>
      </c>
      <c r="P2086" s="57">
        <v>46300.713310185187</v>
      </c>
      <c r="Q2086">
        <v>69402864</v>
      </c>
      <c r="S2086">
        <v>172407214846</v>
      </c>
      <c r="T2086" t="s">
        <v>2490</v>
      </c>
      <c r="U2086" t="s">
        <v>2491</v>
      </c>
      <c r="V2086" t="s">
        <v>2492</v>
      </c>
      <c r="Z2086">
        <v>115.3345219</v>
      </c>
      <c r="AA2086">
        <v>-8.5517137999999999</v>
      </c>
      <c r="AB2086" t="s">
        <v>2493</v>
      </c>
      <c r="AC2086" t="s">
        <v>229</v>
      </c>
      <c r="AL2086" t="s">
        <v>217</v>
      </c>
      <c r="AM2086" t="s">
        <v>1151</v>
      </c>
      <c r="AN2086" t="s">
        <v>6</v>
      </c>
      <c r="AO2086" s="57">
        <v>46063.444386574076</v>
      </c>
      <c r="AP2086" s="57">
        <v>46298.333333333336</v>
      </c>
      <c r="AR2086" t="s">
        <v>218</v>
      </c>
      <c r="AS2086" t="s">
        <v>79</v>
      </c>
      <c r="AT2086" t="s">
        <v>230</v>
      </c>
      <c r="AU2086">
        <v>20261005</v>
      </c>
      <c r="AV2086" t="s">
        <v>221</v>
      </c>
      <c r="AW2086" t="s">
        <v>2453</v>
      </c>
      <c r="AX2086" t="s">
        <v>222</v>
      </c>
      <c r="BA2086" s="57">
        <v>46298.333333333336</v>
      </c>
      <c r="BB2086" t="s">
        <v>1151</v>
      </c>
      <c r="BC2086">
        <v>2026</v>
      </c>
      <c r="BD2086">
        <v>10</v>
      </c>
      <c r="BE2086">
        <v>5</v>
      </c>
      <c r="BF2086" s="6">
        <f t="shared" si="96"/>
        <v>46300</v>
      </c>
      <c r="BG2086">
        <f t="shared" si="97"/>
        <v>1.6666666666642413</v>
      </c>
      <c r="BH2086" t="str">
        <f t="shared" si="98"/>
        <v>NOT COMPLY</v>
      </c>
      <c r="BI2086" t="str">
        <f>VLOOKUP(H2086,Sheet2!$A$1:$B$270,2,FALSE)</f>
        <v>GIANYAR</v>
      </c>
    </row>
    <row r="2087" spans="1:61">
      <c r="A2087">
        <v>2086</v>
      </c>
      <c r="B2087">
        <v>1002624615</v>
      </c>
      <c r="C2087">
        <v>3</v>
      </c>
      <c r="D2087" t="s">
        <v>34</v>
      </c>
      <c r="E2087">
        <v>5</v>
      </c>
      <c r="F2087" t="s">
        <v>546</v>
      </c>
      <c r="G2087" t="s">
        <v>79</v>
      </c>
      <c r="H2087" t="s">
        <v>459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46301.614328703705</v>
      </c>
      <c r="P2087" s="57">
        <v>46301.678587962961</v>
      </c>
      <c r="Q2087">
        <v>69403887</v>
      </c>
      <c r="S2087">
        <v>172407215397</v>
      </c>
      <c r="T2087" t="s">
        <v>2494</v>
      </c>
      <c r="U2087" t="s">
        <v>3685</v>
      </c>
      <c r="V2087" t="s">
        <v>3686</v>
      </c>
      <c r="Z2087">
        <v>115.3298109</v>
      </c>
      <c r="AA2087">
        <v>-8.5302106000000002</v>
      </c>
      <c r="AB2087" t="s">
        <v>2497</v>
      </c>
      <c r="AC2087" t="s">
        <v>229</v>
      </c>
      <c r="AL2087" t="s">
        <v>217</v>
      </c>
      <c r="AM2087" t="s">
        <v>3687</v>
      </c>
      <c r="AN2087" t="s">
        <v>6</v>
      </c>
      <c r="AO2087" s="57">
        <v>46183.621979166666</v>
      </c>
      <c r="AR2087" t="s">
        <v>218</v>
      </c>
      <c r="AS2087" t="s">
        <v>79</v>
      </c>
      <c r="AT2087" t="s">
        <v>230</v>
      </c>
      <c r="AU2087">
        <v>20261006</v>
      </c>
      <c r="AV2087" t="s">
        <v>221</v>
      </c>
      <c r="AW2087" t="s">
        <v>3532</v>
      </c>
      <c r="AX2087" t="s">
        <v>222</v>
      </c>
      <c r="BA2087" s="57">
        <v>46301.291666666664</v>
      </c>
      <c r="BB2087" t="s">
        <v>3687</v>
      </c>
      <c r="BC2087">
        <v>2026</v>
      </c>
      <c r="BD2087">
        <v>10</v>
      </c>
      <c r="BE2087">
        <v>6</v>
      </c>
      <c r="BF2087" s="6">
        <f t="shared" si="96"/>
        <v>46301</v>
      </c>
      <c r="BG2087">
        <f t="shared" si="97"/>
        <v>-0.29166666666424135</v>
      </c>
      <c r="BH2087" t="str">
        <f t="shared" si="98"/>
        <v>COMPLY</v>
      </c>
      <c r="BI2087" t="str">
        <f>VLOOKUP(H2087,Sheet2!$A$1:$B$270,2,FALSE)</f>
        <v>GIANYAR</v>
      </c>
    </row>
    <row r="2088" spans="1:61">
      <c r="A2088">
        <v>2087</v>
      </c>
      <c r="B2088">
        <v>1002623430</v>
      </c>
      <c r="C2088">
        <v>3</v>
      </c>
      <c r="D2088" t="s">
        <v>34</v>
      </c>
      <c r="E2088">
        <v>5</v>
      </c>
      <c r="F2088" t="s">
        <v>546</v>
      </c>
      <c r="G2088" t="s">
        <v>79</v>
      </c>
      <c r="H2088" t="s">
        <v>459</v>
      </c>
      <c r="I2088" t="s">
        <v>212</v>
      </c>
      <c r="J2088" t="s">
        <v>213</v>
      </c>
      <c r="K2088" t="s">
        <v>149</v>
      </c>
      <c r="M2088" t="s">
        <v>76</v>
      </c>
      <c r="N2088" t="s">
        <v>215</v>
      </c>
      <c r="O2088" s="57">
        <v>46301.358819444446</v>
      </c>
      <c r="P2088" s="57">
        <v>46303.69458333333</v>
      </c>
      <c r="Q2088">
        <v>69404688</v>
      </c>
      <c r="S2088">
        <v>172407215218</v>
      </c>
      <c r="T2088" t="s">
        <v>3680</v>
      </c>
      <c r="U2088" t="s">
        <v>3681</v>
      </c>
      <c r="V2088" t="s">
        <v>3682</v>
      </c>
      <c r="Z2088">
        <v>115.3188648</v>
      </c>
      <c r="AA2088">
        <v>-8.5513589999999997</v>
      </c>
      <c r="AB2088" t="s">
        <v>3683</v>
      </c>
      <c r="AC2088" t="s">
        <v>229</v>
      </c>
      <c r="AL2088" t="s">
        <v>217</v>
      </c>
      <c r="AM2088" t="s">
        <v>3684</v>
      </c>
      <c r="AN2088" t="s">
        <v>6</v>
      </c>
      <c r="AO2088" s="57">
        <v>46183.361655092594</v>
      </c>
      <c r="AP2088" s="57">
        <v>46302.333333333336</v>
      </c>
      <c r="AQ2088" t="s">
        <v>1495</v>
      </c>
      <c r="AR2088" t="s">
        <v>218</v>
      </c>
      <c r="AS2088" t="s">
        <v>79</v>
      </c>
      <c r="AT2088" t="s">
        <v>342</v>
      </c>
      <c r="AU2088">
        <v>20261008</v>
      </c>
      <c r="AV2088" t="s">
        <v>221</v>
      </c>
      <c r="AW2088" t="s">
        <v>3017</v>
      </c>
      <c r="AX2088" t="s">
        <v>222</v>
      </c>
      <c r="BA2088" s="57">
        <v>46302.333333333336</v>
      </c>
      <c r="BB2088" t="s">
        <v>3684</v>
      </c>
      <c r="BC2088">
        <v>2026</v>
      </c>
      <c r="BD2088">
        <v>10</v>
      </c>
      <c r="BE2088">
        <v>8</v>
      </c>
      <c r="BF2088" s="6">
        <f t="shared" si="96"/>
        <v>46303</v>
      </c>
      <c r="BG2088">
        <f t="shared" si="97"/>
        <v>0.66666666666424135</v>
      </c>
      <c r="BH2088" t="str">
        <f t="shared" si="98"/>
        <v>COMPLY</v>
      </c>
      <c r="BI2088" t="str">
        <f>VLOOKUP(H2088,Sheet2!$A$1:$B$270,2,FALSE)</f>
        <v>GIANYAR</v>
      </c>
    </row>
    <row r="2089" spans="1:61">
      <c r="A2089">
        <v>2088</v>
      </c>
      <c r="B2089">
        <v>1002625358</v>
      </c>
      <c r="C2089">
        <v>3</v>
      </c>
      <c r="D2089" t="s">
        <v>34</v>
      </c>
      <c r="E2089">
        <v>5</v>
      </c>
      <c r="F2089" t="s">
        <v>546</v>
      </c>
      <c r="G2089" t="s">
        <v>79</v>
      </c>
      <c r="H2089" t="s">
        <v>459</v>
      </c>
      <c r="I2089" t="s">
        <v>212</v>
      </c>
      <c r="J2089" t="s">
        <v>213</v>
      </c>
      <c r="K2089" t="s">
        <v>149</v>
      </c>
      <c r="M2089" t="s">
        <v>76</v>
      </c>
      <c r="N2089" t="s">
        <v>215</v>
      </c>
      <c r="O2089" s="57">
        <v>46302.377847222226</v>
      </c>
      <c r="P2089" s="57">
        <v>46307.314375000002</v>
      </c>
      <c r="Q2089">
        <v>69405458</v>
      </c>
      <c r="S2089">
        <v>172407215399</v>
      </c>
      <c r="T2089" t="s">
        <v>4424</v>
      </c>
      <c r="U2089" t="s">
        <v>4425</v>
      </c>
      <c r="V2089" t="s">
        <v>4426</v>
      </c>
      <c r="AB2089" t="s">
        <v>4427</v>
      </c>
      <c r="AC2089" t="s">
        <v>229</v>
      </c>
      <c r="AL2089" t="s">
        <v>217</v>
      </c>
      <c r="AM2089" t="s">
        <v>4428</v>
      </c>
      <c r="AN2089" t="s">
        <v>6</v>
      </c>
      <c r="AO2089" s="57">
        <v>46213.392731481479</v>
      </c>
      <c r="AP2089" s="57">
        <v>46303.458333333336</v>
      </c>
      <c r="AR2089" t="s">
        <v>218</v>
      </c>
      <c r="AS2089" t="s">
        <v>79</v>
      </c>
      <c r="AT2089" t="s">
        <v>230</v>
      </c>
      <c r="AU2089">
        <v>20261012</v>
      </c>
      <c r="AV2089" t="s">
        <v>221</v>
      </c>
      <c r="AW2089" t="s">
        <v>2453</v>
      </c>
      <c r="AX2089" t="s">
        <v>222</v>
      </c>
      <c r="BA2089" s="57">
        <v>46303.458333333336</v>
      </c>
      <c r="BB2089" t="s">
        <v>4428</v>
      </c>
      <c r="BC2089">
        <v>2026</v>
      </c>
      <c r="BD2089">
        <v>10</v>
      </c>
      <c r="BE2089">
        <v>12</v>
      </c>
      <c r="BF2089" s="6">
        <f t="shared" si="96"/>
        <v>46307</v>
      </c>
      <c r="BG2089">
        <f t="shared" si="97"/>
        <v>3.5416666666642413</v>
      </c>
      <c r="BH2089" t="str">
        <f t="shared" si="98"/>
        <v>NOT COMPLY</v>
      </c>
      <c r="BI2089" t="str">
        <f>VLOOKUP(H2089,Sheet2!$A$1:$B$270,2,FALSE)</f>
        <v>GIANYAR</v>
      </c>
    </row>
    <row r="2090" spans="1:61">
      <c r="A2090">
        <v>2089</v>
      </c>
      <c r="B2090">
        <v>1002627714</v>
      </c>
      <c r="C2090">
        <v>3</v>
      </c>
      <c r="D2090" t="s">
        <v>34</v>
      </c>
      <c r="E2090">
        <v>5</v>
      </c>
      <c r="F2090" t="s">
        <v>546</v>
      </c>
      <c r="G2090" t="s">
        <v>79</v>
      </c>
      <c r="H2090" t="s">
        <v>459</v>
      </c>
      <c r="I2090" t="s">
        <v>212</v>
      </c>
      <c r="J2090" t="s">
        <v>213</v>
      </c>
      <c r="K2090" t="s">
        <v>149</v>
      </c>
      <c r="M2090" t="s">
        <v>76</v>
      </c>
      <c r="N2090" t="s">
        <v>215</v>
      </c>
      <c r="O2090" s="57">
        <v>46303.566006944442</v>
      </c>
      <c r="P2090" s="57">
        <v>46303.697638888887</v>
      </c>
      <c r="Q2090">
        <v>69403881</v>
      </c>
      <c r="S2090">
        <v>172407212667</v>
      </c>
      <c r="T2090" t="s">
        <v>2499</v>
      </c>
      <c r="U2090" t="s">
        <v>4826</v>
      </c>
      <c r="V2090" t="s">
        <v>4827</v>
      </c>
      <c r="Z2090">
        <v>115.33045470714499</v>
      </c>
      <c r="AA2090">
        <v>-8.52090737065509</v>
      </c>
      <c r="AB2090" t="s">
        <v>2501</v>
      </c>
      <c r="AC2090" t="s">
        <v>229</v>
      </c>
      <c r="AL2090" t="s">
        <v>217</v>
      </c>
      <c r="AM2090" t="s">
        <v>4828</v>
      </c>
      <c r="AN2090" t="s">
        <v>6</v>
      </c>
      <c r="AO2090" s="57">
        <v>46244.569814814815</v>
      </c>
      <c r="AR2090" t="s">
        <v>218</v>
      </c>
      <c r="AS2090" t="s">
        <v>79</v>
      </c>
      <c r="AT2090" t="s">
        <v>230</v>
      </c>
      <c r="AU2090">
        <v>20261008</v>
      </c>
      <c r="AV2090" t="s">
        <v>221</v>
      </c>
      <c r="AW2090" t="s">
        <v>3532</v>
      </c>
      <c r="AX2090" t="s">
        <v>222</v>
      </c>
      <c r="BA2090" s="57">
        <v>46303.291666666664</v>
      </c>
      <c r="BB2090" t="s">
        <v>4828</v>
      </c>
      <c r="BC2090">
        <v>2026</v>
      </c>
      <c r="BD2090">
        <v>10</v>
      </c>
      <c r="BE2090">
        <v>8</v>
      </c>
      <c r="BF2090" s="6">
        <f t="shared" si="96"/>
        <v>46303</v>
      </c>
      <c r="BG2090">
        <f t="shared" si="97"/>
        <v>-0.29166666666424135</v>
      </c>
      <c r="BH2090" t="str">
        <f t="shared" si="98"/>
        <v>COMPLY</v>
      </c>
      <c r="BI2090" t="str">
        <f>VLOOKUP(H2090,Sheet2!$A$1:$B$270,2,FALSE)</f>
        <v>GIANYAR</v>
      </c>
    </row>
    <row r="2091" spans="1:61">
      <c r="A2091">
        <v>2090</v>
      </c>
      <c r="B2091">
        <v>1002631844</v>
      </c>
      <c r="C2091">
        <v>3</v>
      </c>
      <c r="D2091" t="s">
        <v>34</v>
      </c>
      <c r="E2091">
        <v>5</v>
      </c>
      <c r="F2091" t="s">
        <v>546</v>
      </c>
      <c r="G2091" t="s">
        <v>79</v>
      </c>
      <c r="H2091" t="s">
        <v>459</v>
      </c>
      <c r="I2091" t="s">
        <v>212</v>
      </c>
      <c r="J2091" t="s">
        <v>213</v>
      </c>
      <c r="K2091" t="s">
        <v>149</v>
      </c>
      <c r="M2091" t="s">
        <v>76</v>
      </c>
      <c r="N2091" t="s">
        <v>215</v>
      </c>
      <c r="O2091" s="57">
        <v>46306.860520833332</v>
      </c>
      <c r="P2091" s="57">
        <v>46307.685185185182</v>
      </c>
      <c r="Q2091">
        <v>69404114</v>
      </c>
      <c r="S2091">
        <v>172407212673</v>
      </c>
      <c r="T2091" t="s">
        <v>3093</v>
      </c>
      <c r="U2091" t="s">
        <v>5747</v>
      </c>
      <c r="V2091" t="s">
        <v>5748</v>
      </c>
      <c r="Z2091">
        <v>115.30650184</v>
      </c>
      <c r="AA2091">
        <v>-8.5488376719999994</v>
      </c>
      <c r="AB2091" t="s">
        <v>3096</v>
      </c>
      <c r="AC2091" t="s">
        <v>229</v>
      </c>
      <c r="AL2091" t="s">
        <v>217</v>
      </c>
      <c r="AM2091" t="s">
        <v>5749</v>
      </c>
      <c r="AN2091" t="s">
        <v>6</v>
      </c>
      <c r="AO2091" s="57">
        <v>46336.861342592594</v>
      </c>
      <c r="AR2091" t="s">
        <v>218</v>
      </c>
      <c r="AS2091" t="s">
        <v>79</v>
      </c>
      <c r="AT2091" t="s">
        <v>230</v>
      </c>
      <c r="AU2091">
        <v>20261012</v>
      </c>
      <c r="AV2091" t="s">
        <v>221</v>
      </c>
      <c r="AW2091" t="s">
        <v>577</v>
      </c>
      <c r="AX2091" t="s">
        <v>222</v>
      </c>
      <c r="BA2091" s="57">
        <v>46306.291666666664</v>
      </c>
      <c r="BB2091" t="s">
        <v>5749</v>
      </c>
      <c r="BC2091">
        <v>2026</v>
      </c>
      <c r="BD2091">
        <v>10</v>
      </c>
      <c r="BE2091">
        <v>12</v>
      </c>
      <c r="BF2091" s="6">
        <f t="shared" si="96"/>
        <v>46307</v>
      </c>
      <c r="BG2091">
        <f t="shared" si="97"/>
        <v>0.70833333333575865</v>
      </c>
      <c r="BH2091" t="str">
        <f t="shared" si="98"/>
        <v>COMPLY</v>
      </c>
      <c r="BI2091" t="str">
        <f>VLOOKUP(H2091,Sheet2!$A$1:$B$270,2,FALSE)</f>
        <v>GIANYAR</v>
      </c>
    </row>
    <row r="2092" spans="1:61">
      <c r="A2092">
        <v>2091</v>
      </c>
      <c r="B2092">
        <v>1002643580</v>
      </c>
      <c r="C2092">
        <v>3</v>
      </c>
      <c r="D2092" t="s">
        <v>34</v>
      </c>
      <c r="E2092">
        <v>5</v>
      </c>
      <c r="F2092" t="s">
        <v>546</v>
      </c>
      <c r="G2092" t="s">
        <v>79</v>
      </c>
      <c r="H2092" t="s">
        <v>459</v>
      </c>
      <c r="I2092" t="s">
        <v>212</v>
      </c>
      <c r="J2092" t="s">
        <v>213</v>
      </c>
      <c r="K2092" t="s">
        <v>149</v>
      </c>
      <c r="M2092" t="s">
        <v>839</v>
      </c>
      <c r="N2092" t="s">
        <v>215</v>
      </c>
      <c r="O2092" s="57">
        <v>46314.625810185185</v>
      </c>
      <c r="P2092" s="57">
        <v>46316.546736111108</v>
      </c>
      <c r="Q2092">
        <v>69413088</v>
      </c>
      <c r="S2092">
        <v>172407213229</v>
      </c>
      <c r="T2092" t="s">
        <v>10068</v>
      </c>
      <c r="U2092" t="s">
        <v>10069</v>
      </c>
      <c r="V2092" t="s">
        <v>10070</v>
      </c>
      <c r="Z2092">
        <v>115.3271204</v>
      </c>
      <c r="AA2092">
        <v>-8.5485904000000001</v>
      </c>
      <c r="AB2092" t="s">
        <v>10071</v>
      </c>
      <c r="AC2092" t="s">
        <v>229</v>
      </c>
      <c r="AL2092" t="s">
        <v>217</v>
      </c>
      <c r="AM2092" t="s">
        <v>10072</v>
      </c>
      <c r="AN2092" t="s">
        <v>6</v>
      </c>
      <c r="AO2092" t="s">
        <v>9539</v>
      </c>
      <c r="AP2092" s="57">
        <v>46315.625</v>
      </c>
      <c r="AR2092" t="s">
        <v>8376</v>
      </c>
      <c r="AS2092" t="s">
        <v>79</v>
      </c>
      <c r="AT2092" t="s">
        <v>230</v>
      </c>
      <c r="AV2092" t="s">
        <v>10738</v>
      </c>
      <c r="AW2092" t="s">
        <v>540</v>
      </c>
      <c r="AX2092" t="s">
        <v>222</v>
      </c>
      <c r="BA2092" s="57">
        <v>46315.625</v>
      </c>
      <c r="BB2092" t="s">
        <v>10072</v>
      </c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str">
        <f>VLOOKUP(H2092,Sheet2!$A$1:$B$270,2,FALSE)</f>
        <v>GIANYAR</v>
      </c>
    </row>
    <row r="2093" spans="1:61">
      <c r="A2093">
        <v>2092</v>
      </c>
      <c r="B2093">
        <v>1002643606</v>
      </c>
      <c r="C2093">
        <v>3</v>
      </c>
      <c r="D2093" t="s">
        <v>34</v>
      </c>
      <c r="E2093">
        <v>5</v>
      </c>
      <c r="F2093" t="s">
        <v>546</v>
      </c>
      <c r="G2093" t="s">
        <v>79</v>
      </c>
      <c r="H2093" t="s">
        <v>459</v>
      </c>
      <c r="I2093" t="s">
        <v>212</v>
      </c>
      <c r="J2093" t="s">
        <v>213</v>
      </c>
      <c r="K2093" t="s">
        <v>149</v>
      </c>
      <c r="M2093" t="s">
        <v>255</v>
      </c>
      <c r="N2093" t="s">
        <v>215</v>
      </c>
      <c r="O2093" s="57">
        <v>46314.628564814811</v>
      </c>
      <c r="P2093" s="57">
        <v>46316.524895833332</v>
      </c>
      <c r="Q2093">
        <v>69413097</v>
      </c>
      <c r="S2093">
        <v>172407213230</v>
      </c>
      <c r="T2093" t="s">
        <v>10068</v>
      </c>
      <c r="U2093" t="s">
        <v>10069</v>
      </c>
      <c r="V2093" t="s">
        <v>10073</v>
      </c>
      <c r="Z2093">
        <v>115.3271204</v>
      </c>
      <c r="AA2093">
        <v>-8.5485904000000001</v>
      </c>
      <c r="AB2093" t="s">
        <v>10071</v>
      </c>
      <c r="AC2093" t="s">
        <v>229</v>
      </c>
      <c r="AL2093" t="s">
        <v>217</v>
      </c>
      <c r="AM2093" t="s">
        <v>10074</v>
      </c>
      <c r="AN2093" t="s">
        <v>6</v>
      </c>
      <c r="AO2093" t="s">
        <v>9539</v>
      </c>
      <c r="AP2093" s="57">
        <v>46315.625</v>
      </c>
      <c r="AR2093" t="s">
        <v>8376</v>
      </c>
      <c r="AS2093" t="s">
        <v>79</v>
      </c>
      <c r="AT2093" t="s">
        <v>230</v>
      </c>
      <c r="AV2093" t="s">
        <v>257</v>
      </c>
      <c r="AW2093" t="s">
        <v>2453</v>
      </c>
      <c r="AX2093" t="s">
        <v>222</v>
      </c>
      <c r="BA2093" s="57">
        <v>46315.625</v>
      </c>
      <c r="BB2093" t="s">
        <v>10074</v>
      </c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str">
        <f>VLOOKUP(H2093,Sheet2!$A$1:$B$270,2,FALSE)</f>
        <v>GIANYAR</v>
      </c>
    </row>
    <row r="2094" spans="1:61">
      <c r="A2094">
        <v>2093</v>
      </c>
      <c r="B2094">
        <v>1002646089</v>
      </c>
      <c r="C2094">
        <v>3</v>
      </c>
      <c r="D2094" t="s">
        <v>34</v>
      </c>
      <c r="E2094">
        <v>5</v>
      </c>
      <c r="F2094" t="s">
        <v>546</v>
      </c>
      <c r="G2094" t="s">
        <v>79</v>
      </c>
      <c r="H2094" t="s">
        <v>459</v>
      </c>
      <c r="I2094" t="s">
        <v>212</v>
      </c>
      <c r="J2094" t="s">
        <v>213</v>
      </c>
      <c r="K2094" t="s">
        <v>149</v>
      </c>
      <c r="M2094" t="s">
        <v>238</v>
      </c>
      <c r="N2094" t="s">
        <v>215</v>
      </c>
      <c r="O2094" s="57">
        <v>46315.670451388891</v>
      </c>
      <c r="P2094" s="57">
        <v>46316.405578703707</v>
      </c>
      <c r="Q2094">
        <v>69414003</v>
      </c>
      <c r="S2094">
        <v>172407213408</v>
      </c>
      <c r="T2094" t="s">
        <v>10739</v>
      </c>
      <c r="U2094" t="s">
        <v>10740</v>
      </c>
      <c r="V2094" t="s">
        <v>10741</v>
      </c>
      <c r="Z2094">
        <v>115.3427511</v>
      </c>
      <c r="AA2094">
        <v>-8.5650060999999997</v>
      </c>
      <c r="AB2094" t="s">
        <v>10742</v>
      </c>
      <c r="AC2094" t="s">
        <v>229</v>
      </c>
      <c r="AL2094" t="s">
        <v>217</v>
      </c>
      <c r="AM2094" t="s">
        <v>10743</v>
      </c>
      <c r="AN2094" t="s">
        <v>6</v>
      </c>
      <c r="AO2094" t="s">
        <v>10167</v>
      </c>
      <c r="AP2094" s="57">
        <v>46317.333333333336</v>
      </c>
      <c r="AR2094" t="s">
        <v>239</v>
      </c>
      <c r="AS2094" t="s">
        <v>79</v>
      </c>
      <c r="AT2094" t="s">
        <v>220</v>
      </c>
      <c r="AV2094" t="s">
        <v>238</v>
      </c>
      <c r="AW2094" t="s">
        <v>540</v>
      </c>
      <c r="AX2094" t="s">
        <v>222</v>
      </c>
      <c r="BA2094" s="57">
        <v>46317.333333333336</v>
      </c>
      <c r="BB2094" t="s">
        <v>10743</v>
      </c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str">
        <f>VLOOKUP(H2094,Sheet2!$A$1:$B$270,2,FALSE)</f>
        <v>GIANYAR</v>
      </c>
    </row>
    <row r="2095" spans="1:61">
      <c r="A2095">
        <v>2094</v>
      </c>
      <c r="B2095">
        <v>1002646047</v>
      </c>
      <c r="C2095">
        <v>3</v>
      </c>
      <c r="D2095" t="s">
        <v>34</v>
      </c>
      <c r="E2095">
        <v>5</v>
      </c>
      <c r="F2095" t="s">
        <v>546</v>
      </c>
      <c r="G2095" t="s">
        <v>79</v>
      </c>
      <c r="H2095" t="s">
        <v>459</v>
      </c>
      <c r="I2095" t="s">
        <v>212</v>
      </c>
      <c r="J2095" t="s">
        <v>213</v>
      </c>
      <c r="K2095" t="s">
        <v>149</v>
      </c>
      <c r="M2095" t="s">
        <v>238</v>
      </c>
      <c r="N2095" t="s">
        <v>215</v>
      </c>
      <c r="O2095" s="57">
        <v>46315.662094907406</v>
      </c>
      <c r="P2095" s="57">
        <v>46315.698622685188</v>
      </c>
      <c r="Q2095">
        <v>69413975</v>
      </c>
      <c r="S2095">
        <v>172407213405</v>
      </c>
      <c r="T2095" t="s">
        <v>10744</v>
      </c>
      <c r="U2095" t="s">
        <v>10745</v>
      </c>
      <c r="V2095" t="s">
        <v>10746</v>
      </c>
      <c r="Z2095">
        <v>115.3537486</v>
      </c>
      <c r="AA2095">
        <v>-8.5763230000000004</v>
      </c>
      <c r="AB2095" t="s">
        <v>10747</v>
      </c>
      <c r="AC2095" t="s">
        <v>229</v>
      </c>
      <c r="AL2095" t="s">
        <v>217</v>
      </c>
      <c r="AM2095" t="s">
        <v>10748</v>
      </c>
      <c r="AN2095" t="s">
        <v>6</v>
      </c>
      <c r="AO2095" t="s">
        <v>10444</v>
      </c>
      <c r="AP2095" s="57">
        <v>46317.333333333336</v>
      </c>
      <c r="AR2095" t="s">
        <v>239</v>
      </c>
      <c r="AS2095" t="s">
        <v>79</v>
      </c>
      <c r="AT2095" t="s">
        <v>230</v>
      </c>
      <c r="AV2095" t="s">
        <v>238</v>
      </c>
      <c r="AW2095" t="s">
        <v>540</v>
      </c>
      <c r="AX2095" t="s">
        <v>222</v>
      </c>
      <c r="BA2095" s="57">
        <v>46317.333333333336</v>
      </c>
      <c r="BB2095" t="s">
        <v>10748</v>
      </c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str">
        <f>VLOOKUP(H2095,Sheet2!$A$1:$B$270,2,FALSE)</f>
        <v>GIANYAR</v>
      </c>
    </row>
    <row r="2096" spans="1:61">
      <c r="A2096">
        <v>2095</v>
      </c>
      <c r="B2096">
        <v>1002646063</v>
      </c>
      <c r="C2096">
        <v>3</v>
      </c>
      <c r="D2096" t="s">
        <v>34</v>
      </c>
      <c r="E2096">
        <v>5</v>
      </c>
      <c r="F2096" t="s">
        <v>546</v>
      </c>
      <c r="G2096" t="s">
        <v>79</v>
      </c>
      <c r="H2096" t="s">
        <v>459</v>
      </c>
      <c r="I2096" t="s">
        <v>212</v>
      </c>
      <c r="J2096" t="s">
        <v>213</v>
      </c>
      <c r="K2096" t="s">
        <v>149</v>
      </c>
      <c r="M2096" t="s">
        <v>238</v>
      </c>
      <c r="N2096" t="s">
        <v>215</v>
      </c>
      <c r="O2096" s="57">
        <v>46315.665324074071</v>
      </c>
      <c r="P2096" s="57">
        <v>46315.697233796294</v>
      </c>
      <c r="Q2096">
        <v>69413998</v>
      </c>
      <c r="S2096">
        <v>172407213406</v>
      </c>
      <c r="T2096" t="s">
        <v>10744</v>
      </c>
      <c r="U2096" t="s">
        <v>10745</v>
      </c>
      <c r="V2096" t="s">
        <v>10749</v>
      </c>
      <c r="Z2096">
        <v>115.3537486</v>
      </c>
      <c r="AA2096">
        <v>-8.5763230000000004</v>
      </c>
      <c r="AB2096" t="s">
        <v>10747</v>
      </c>
      <c r="AC2096" t="s">
        <v>229</v>
      </c>
      <c r="AL2096" t="s">
        <v>217</v>
      </c>
      <c r="AM2096" t="s">
        <v>10748</v>
      </c>
      <c r="AN2096" t="s">
        <v>6</v>
      </c>
      <c r="AO2096" t="s">
        <v>10167</v>
      </c>
      <c r="AP2096" s="57">
        <v>46317.333333333336</v>
      </c>
      <c r="AR2096" t="s">
        <v>239</v>
      </c>
      <c r="AS2096" t="s">
        <v>79</v>
      </c>
      <c r="AT2096" t="s">
        <v>230</v>
      </c>
      <c r="AV2096" t="s">
        <v>238</v>
      </c>
      <c r="AW2096" t="s">
        <v>540</v>
      </c>
      <c r="AX2096" t="s">
        <v>222</v>
      </c>
      <c r="BA2096" s="57">
        <v>46317.333333333336</v>
      </c>
      <c r="BB2096" t="s">
        <v>10748</v>
      </c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str">
        <f>VLOOKUP(H2096,Sheet2!$A$1:$B$270,2,FALSE)</f>
        <v>GIANYAR</v>
      </c>
    </row>
    <row r="2097" spans="1:61">
      <c r="A2097">
        <v>2096</v>
      </c>
      <c r="B2097">
        <v>1002646347</v>
      </c>
      <c r="C2097">
        <v>3</v>
      </c>
      <c r="D2097" t="s">
        <v>34</v>
      </c>
      <c r="E2097">
        <v>5</v>
      </c>
      <c r="F2097" t="s">
        <v>546</v>
      </c>
      <c r="G2097" t="s">
        <v>79</v>
      </c>
      <c r="H2097" t="s">
        <v>459</v>
      </c>
      <c r="I2097" t="s">
        <v>212</v>
      </c>
      <c r="J2097" t="s">
        <v>213</v>
      </c>
      <c r="K2097" t="s">
        <v>149</v>
      </c>
      <c r="L2097" t="s">
        <v>214</v>
      </c>
      <c r="M2097" t="s">
        <v>238</v>
      </c>
      <c r="N2097" t="s">
        <v>215</v>
      </c>
      <c r="O2097" s="57">
        <v>46315.77070601852</v>
      </c>
      <c r="P2097" s="57">
        <v>46315.772233796299</v>
      </c>
      <c r="Q2097">
        <v>69414097</v>
      </c>
      <c r="S2097">
        <v>172407213411</v>
      </c>
      <c r="T2097" t="s">
        <v>10750</v>
      </c>
      <c r="U2097" t="s">
        <v>10751</v>
      </c>
      <c r="V2097" t="s">
        <v>10752</v>
      </c>
      <c r="Z2097">
        <v>115.313598029315</v>
      </c>
      <c r="AA2097">
        <v>-8.6049839356900701</v>
      </c>
      <c r="AB2097" t="s">
        <v>10753</v>
      </c>
      <c r="AC2097" t="s">
        <v>216</v>
      </c>
      <c r="AL2097" t="s">
        <v>217</v>
      </c>
      <c r="AM2097" t="s">
        <v>10754</v>
      </c>
      <c r="AN2097" t="s">
        <v>6</v>
      </c>
      <c r="AO2097" t="s">
        <v>10755</v>
      </c>
      <c r="AP2097" s="57">
        <v>46317.333333333336</v>
      </c>
      <c r="AR2097" t="s">
        <v>239</v>
      </c>
      <c r="AS2097" t="s">
        <v>79</v>
      </c>
      <c r="AT2097" t="s">
        <v>230</v>
      </c>
      <c r="AV2097" t="s">
        <v>238</v>
      </c>
      <c r="AW2097" t="s">
        <v>876</v>
      </c>
      <c r="AX2097" t="s">
        <v>222</v>
      </c>
      <c r="BA2097" s="57">
        <v>46317.333333333336</v>
      </c>
      <c r="BB2097" t="s">
        <v>10754</v>
      </c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str">
        <f>VLOOKUP(H2097,Sheet2!$A$1:$B$270,2,FALSE)</f>
        <v>GIANYAR</v>
      </c>
    </row>
    <row r="2098" spans="1:61">
      <c r="A2098">
        <v>2097</v>
      </c>
      <c r="B2098">
        <v>1002643644</v>
      </c>
      <c r="C2098">
        <v>3</v>
      </c>
      <c r="D2098" t="s">
        <v>34</v>
      </c>
      <c r="E2098">
        <v>5</v>
      </c>
      <c r="F2098" t="s">
        <v>546</v>
      </c>
      <c r="G2098" t="s">
        <v>79</v>
      </c>
      <c r="H2098" t="s">
        <v>459</v>
      </c>
      <c r="I2098" t="s">
        <v>212</v>
      </c>
      <c r="J2098" t="s">
        <v>213</v>
      </c>
      <c r="K2098" t="s">
        <v>149</v>
      </c>
      <c r="M2098" t="s">
        <v>538</v>
      </c>
      <c r="N2098" t="s">
        <v>215</v>
      </c>
      <c r="O2098" s="57">
        <v>46314.633784722224</v>
      </c>
      <c r="P2098" s="57">
        <v>46316.531087962961</v>
      </c>
      <c r="Q2098">
        <v>69413106</v>
      </c>
      <c r="S2098">
        <v>172407213231</v>
      </c>
      <c r="T2098" t="s">
        <v>10075</v>
      </c>
      <c r="U2098" t="s">
        <v>10076</v>
      </c>
      <c r="Z2098">
        <v>115.3349628</v>
      </c>
      <c r="AA2098">
        <v>-8.5384297999999994</v>
      </c>
      <c r="AB2098" t="s">
        <v>10077</v>
      </c>
      <c r="AC2098" t="s">
        <v>229</v>
      </c>
      <c r="AO2098" t="s">
        <v>9539</v>
      </c>
      <c r="AR2098" t="s">
        <v>6</v>
      </c>
      <c r="AS2098" t="s">
        <v>79</v>
      </c>
      <c r="AT2098" t="s">
        <v>230</v>
      </c>
      <c r="AV2098" t="s">
        <v>10756</v>
      </c>
      <c r="AW2098" t="s">
        <v>2453</v>
      </c>
      <c r="AX2098" t="s">
        <v>222</v>
      </c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str">
        <f>VLOOKUP(H2098,Sheet2!$A$1:$B$270,2,FALSE)</f>
        <v>GIANYAR</v>
      </c>
    </row>
    <row r="2099" spans="1:61">
      <c r="A2099">
        <v>2098</v>
      </c>
      <c r="B2099">
        <v>1002634828</v>
      </c>
      <c r="C2099">
        <v>3</v>
      </c>
      <c r="D2099" t="s">
        <v>34</v>
      </c>
      <c r="E2099">
        <v>5</v>
      </c>
      <c r="F2099" t="s">
        <v>553</v>
      </c>
      <c r="G2099" t="s">
        <v>83</v>
      </c>
      <c r="H2099" t="s">
        <v>231</v>
      </c>
      <c r="I2099" t="s">
        <v>212</v>
      </c>
      <c r="J2099" t="s">
        <v>213</v>
      </c>
      <c r="K2099" t="s">
        <v>149</v>
      </c>
      <c r="L2099" t="s">
        <v>214</v>
      </c>
      <c r="M2099" t="s">
        <v>76</v>
      </c>
      <c r="N2099" t="s">
        <v>215</v>
      </c>
      <c r="O2099" s="57">
        <v>46308.503935185188</v>
      </c>
      <c r="P2099" s="57">
        <v>46309.70684027778</v>
      </c>
      <c r="Q2099">
        <v>69409294</v>
      </c>
      <c r="S2099">
        <v>172423220336</v>
      </c>
      <c r="T2099" t="s">
        <v>6572</v>
      </c>
      <c r="U2099" t="s">
        <v>6573</v>
      </c>
      <c r="V2099" t="s">
        <v>6574</v>
      </c>
      <c r="Z2099">
        <v>115.2928538</v>
      </c>
      <c r="AA2099">
        <v>-8.6284793999999998</v>
      </c>
      <c r="AB2099" t="s">
        <v>6575</v>
      </c>
      <c r="AC2099" t="s">
        <v>235</v>
      </c>
      <c r="AL2099" t="s">
        <v>217</v>
      </c>
      <c r="AM2099" t="s">
        <v>6576</v>
      </c>
      <c r="AN2099" t="s">
        <v>6</v>
      </c>
      <c r="AO2099" t="s">
        <v>5759</v>
      </c>
      <c r="AP2099" s="57">
        <v>46310.458333333336</v>
      </c>
      <c r="AR2099" t="s">
        <v>218</v>
      </c>
      <c r="AS2099" t="s">
        <v>3673</v>
      </c>
      <c r="AT2099" t="s">
        <v>230</v>
      </c>
      <c r="AU2099">
        <v>20261014</v>
      </c>
      <c r="AV2099" t="s">
        <v>221</v>
      </c>
      <c r="AW2099" t="s">
        <v>880</v>
      </c>
      <c r="AX2099" t="s">
        <v>222</v>
      </c>
      <c r="BA2099" s="57">
        <v>46310.458333333336</v>
      </c>
      <c r="BB2099" t="s">
        <v>6576</v>
      </c>
      <c r="BC2099">
        <v>2026</v>
      </c>
      <c r="BD2099">
        <v>10</v>
      </c>
      <c r="BE2099">
        <v>14</v>
      </c>
      <c r="BF2099" s="6">
        <f t="shared" si="96"/>
        <v>46309</v>
      </c>
      <c r="BG2099">
        <f t="shared" si="97"/>
        <v>-1.4583333333357587</v>
      </c>
      <c r="BH2099" t="str">
        <f t="shared" si="98"/>
        <v>COMPLY</v>
      </c>
      <c r="BI2099" t="str">
        <f>VLOOKUP(H2099,Sheet2!$A$1:$B$270,2,FALSE)</f>
        <v>SANUR</v>
      </c>
    </row>
    <row r="2100" spans="1:61">
      <c r="A2100">
        <v>2099</v>
      </c>
      <c r="B2100">
        <v>1002641584</v>
      </c>
      <c r="C2100">
        <v>3</v>
      </c>
      <c r="D2100" t="s">
        <v>34</v>
      </c>
      <c r="E2100">
        <v>5</v>
      </c>
      <c r="F2100" t="s">
        <v>546</v>
      </c>
      <c r="G2100" t="s">
        <v>79</v>
      </c>
      <c r="H2100" t="s">
        <v>281</v>
      </c>
      <c r="I2100" t="s">
        <v>212</v>
      </c>
      <c r="J2100" t="s">
        <v>213</v>
      </c>
      <c r="K2100" t="s">
        <v>149</v>
      </c>
      <c r="M2100" t="s">
        <v>1400</v>
      </c>
      <c r="N2100" t="s">
        <v>215</v>
      </c>
      <c r="O2100" s="57">
        <v>46312.703101851854</v>
      </c>
      <c r="P2100" s="57">
        <v>46314.594143518516</v>
      </c>
      <c r="Q2100">
        <v>69412195</v>
      </c>
      <c r="S2100">
        <v>172408248186</v>
      </c>
      <c r="T2100" t="s">
        <v>9378</v>
      </c>
      <c r="U2100" t="s">
        <v>9379</v>
      </c>
      <c r="V2100" t="s">
        <v>9380</v>
      </c>
      <c r="Z2100">
        <v>115.278475986347</v>
      </c>
      <c r="AA2100">
        <v>-8.5723203551037894</v>
      </c>
      <c r="AB2100" t="s">
        <v>9381</v>
      </c>
      <c r="AC2100" t="s">
        <v>229</v>
      </c>
      <c r="AL2100" t="s">
        <v>217</v>
      </c>
      <c r="AM2100" t="s">
        <v>9382</v>
      </c>
      <c r="AN2100" t="s">
        <v>6</v>
      </c>
      <c r="AO2100" t="s">
        <v>8456</v>
      </c>
      <c r="AP2100" s="57">
        <v>46315.333333333336</v>
      </c>
      <c r="AQ2100" t="s">
        <v>838</v>
      </c>
      <c r="AR2100" t="s">
        <v>14</v>
      </c>
      <c r="AS2100" t="s">
        <v>585</v>
      </c>
      <c r="AT2100" t="s">
        <v>1963</v>
      </c>
      <c r="AV2100" t="s">
        <v>9383</v>
      </c>
      <c r="AW2100" t="s">
        <v>559</v>
      </c>
      <c r="AX2100" t="s">
        <v>222</v>
      </c>
      <c r="BA2100" s="57">
        <v>46315.333333333336</v>
      </c>
      <c r="BB2100" t="s">
        <v>9382</v>
      </c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str">
        <f>VLOOKUP(H2100,Sheet2!$A$1:$B$270,2,FALSE)</f>
        <v>GIANYAR</v>
      </c>
    </row>
    <row r="2101" spans="1:61">
      <c r="A2101">
        <v>2100</v>
      </c>
      <c r="B2101">
        <v>1002619149</v>
      </c>
      <c r="C2101">
        <v>3</v>
      </c>
      <c r="D2101" t="s">
        <v>34</v>
      </c>
      <c r="E2101">
        <v>5</v>
      </c>
      <c r="F2101" t="s">
        <v>546</v>
      </c>
      <c r="G2101" t="s">
        <v>79</v>
      </c>
      <c r="H2101" t="s">
        <v>281</v>
      </c>
      <c r="I2101" t="s">
        <v>212</v>
      </c>
      <c r="J2101" t="s">
        <v>213</v>
      </c>
      <c r="K2101" t="s">
        <v>149</v>
      </c>
      <c r="M2101" t="s">
        <v>76</v>
      </c>
      <c r="N2101" t="s">
        <v>215</v>
      </c>
      <c r="O2101" s="57">
        <v>46297.4</v>
      </c>
      <c r="P2101" s="57">
        <v>46297.736018518517</v>
      </c>
      <c r="Q2101">
        <v>69402788</v>
      </c>
      <c r="S2101">
        <v>172408248401</v>
      </c>
      <c r="T2101" t="s">
        <v>2502</v>
      </c>
      <c r="U2101" t="s">
        <v>2503</v>
      </c>
      <c r="V2101" t="s">
        <v>2504</v>
      </c>
      <c r="Z2101">
        <v>115.2497039</v>
      </c>
      <c r="AA2101">
        <v>-8.4707056000000005</v>
      </c>
      <c r="AB2101" t="s">
        <v>2505</v>
      </c>
      <c r="AC2101" t="s">
        <v>284</v>
      </c>
      <c r="AL2101" t="s">
        <v>217</v>
      </c>
      <c r="AM2101" t="s">
        <v>2506</v>
      </c>
      <c r="AN2101" t="s">
        <v>6</v>
      </c>
      <c r="AO2101" s="57">
        <v>46063.403113425928</v>
      </c>
      <c r="AP2101" s="57">
        <v>46298.333333333336</v>
      </c>
      <c r="AR2101" t="s">
        <v>218</v>
      </c>
      <c r="AS2101" t="s">
        <v>585</v>
      </c>
      <c r="AT2101" t="s">
        <v>230</v>
      </c>
      <c r="AU2101">
        <v>20261002</v>
      </c>
      <c r="AV2101" t="s">
        <v>221</v>
      </c>
      <c r="AW2101" t="s">
        <v>541</v>
      </c>
      <c r="AX2101" t="s">
        <v>222</v>
      </c>
      <c r="BA2101" s="57">
        <v>46298.333333333336</v>
      </c>
      <c r="BB2101" t="s">
        <v>2506</v>
      </c>
      <c r="BC2101">
        <v>2026</v>
      </c>
      <c r="BD2101">
        <v>10</v>
      </c>
      <c r="BE2101">
        <v>2</v>
      </c>
      <c r="BF2101" s="6">
        <f t="shared" si="96"/>
        <v>46297</v>
      </c>
      <c r="BG2101">
        <f t="shared" si="97"/>
        <v>-1.3333333333357587</v>
      </c>
      <c r="BH2101" t="str">
        <f t="shared" si="98"/>
        <v>COMPLY</v>
      </c>
      <c r="BI2101" t="str">
        <f>VLOOKUP(H2101,Sheet2!$A$1:$B$270,2,FALSE)</f>
        <v>GIANYAR</v>
      </c>
    </row>
    <row r="2102" spans="1:61">
      <c r="A2102">
        <v>2101</v>
      </c>
      <c r="B2102">
        <v>1002641590</v>
      </c>
      <c r="C2102">
        <v>3</v>
      </c>
      <c r="D2102" t="s">
        <v>34</v>
      </c>
      <c r="E2102">
        <v>5</v>
      </c>
      <c r="F2102" t="s">
        <v>546</v>
      </c>
      <c r="G2102" t="s">
        <v>79</v>
      </c>
      <c r="H2102" t="s">
        <v>281</v>
      </c>
      <c r="I2102" t="s">
        <v>212</v>
      </c>
      <c r="J2102" t="s">
        <v>213</v>
      </c>
      <c r="K2102" t="s">
        <v>149</v>
      </c>
      <c r="M2102" t="s">
        <v>76</v>
      </c>
      <c r="N2102" t="s">
        <v>215</v>
      </c>
      <c r="O2102" s="57">
        <v>46312.705810185187</v>
      </c>
      <c r="P2102" s="57">
        <v>46315.753877314812</v>
      </c>
      <c r="Q2102">
        <v>69412196</v>
      </c>
      <c r="S2102">
        <v>172408248478</v>
      </c>
      <c r="T2102" t="s">
        <v>9378</v>
      </c>
      <c r="U2102" t="s">
        <v>9384</v>
      </c>
      <c r="V2102" t="s">
        <v>10081</v>
      </c>
      <c r="Z2102">
        <v>115.266709327697</v>
      </c>
      <c r="AA2102">
        <v>-8.5734624160570299</v>
      </c>
      <c r="AB2102" t="s">
        <v>9381</v>
      </c>
      <c r="AC2102" t="s">
        <v>229</v>
      </c>
      <c r="AL2102" t="s">
        <v>217</v>
      </c>
      <c r="AM2102" t="s">
        <v>10082</v>
      </c>
      <c r="AN2102" t="s">
        <v>6</v>
      </c>
      <c r="AO2102" t="s">
        <v>8014</v>
      </c>
      <c r="AP2102" s="57">
        <v>46315.625</v>
      </c>
      <c r="AR2102" t="s">
        <v>218</v>
      </c>
      <c r="AS2102" t="s">
        <v>585</v>
      </c>
      <c r="AT2102" t="s">
        <v>230</v>
      </c>
      <c r="AU2102">
        <v>20261020</v>
      </c>
      <c r="AV2102" t="s">
        <v>221</v>
      </c>
      <c r="AW2102" t="s">
        <v>540</v>
      </c>
      <c r="AX2102" t="s">
        <v>222</v>
      </c>
      <c r="BA2102" s="57">
        <v>46315.625</v>
      </c>
      <c r="BB2102" t="s">
        <v>10082</v>
      </c>
      <c r="BC2102">
        <v>2026</v>
      </c>
      <c r="BD2102">
        <v>10</v>
      </c>
      <c r="BE2102">
        <v>20</v>
      </c>
      <c r="BF2102" s="6">
        <f t="shared" si="96"/>
        <v>46315</v>
      </c>
      <c r="BG2102">
        <f t="shared" si="97"/>
        <v>-0.625</v>
      </c>
      <c r="BH2102" t="str">
        <f t="shared" si="98"/>
        <v>COMPLY</v>
      </c>
      <c r="BI2102" t="str">
        <f>VLOOKUP(H2102,Sheet2!$A$1:$B$270,2,FALSE)</f>
        <v>GIANYAR</v>
      </c>
    </row>
    <row r="2103" spans="1:61">
      <c r="A2103">
        <v>2102</v>
      </c>
      <c r="B2103">
        <v>1002643402</v>
      </c>
      <c r="C2103">
        <v>3</v>
      </c>
      <c r="D2103" t="s">
        <v>34</v>
      </c>
      <c r="E2103">
        <v>5</v>
      </c>
      <c r="F2103" t="s">
        <v>546</v>
      </c>
      <c r="G2103" t="s">
        <v>79</v>
      </c>
      <c r="H2103" t="s">
        <v>281</v>
      </c>
      <c r="I2103" t="s">
        <v>212</v>
      </c>
      <c r="J2103" t="s">
        <v>213</v>
      </c>
      <c r="K2103" t="s">
        <v>149</v>
      </c>
      <c r="M2103" t="s">
        <v>76</v>
      </c>
      <c r="N2103" t="s">
        <v>215</v>
      </c>
      <c r="O2103" s="57">
        <v>46314.594143518516</v>
      </c>
      <c r="P2103" s="57">
        <v>46314.836296296293</v>
      </c>
      <c r="Q2103">
        <v>69412195</v>
      </c>
      <c r="S2103">
        <v>172408248492</v>
      </c>
      <c r="T2103" t="s">
        <v>9378</v>
      </c>
      <c r="U2103" t="s">
        <v>9379</v>
      </c>
      <c r="V2103" t="s">
        <v>10078</v>
      </c>
      <c r="Z2103">
        <v>115.279666553345</v>
      </c>
      <c r="AA2103">
        <v>-8.5729177418328497</v>
      </c>
      <c r="AB2103" t="s">
        <v>9381</v>
      </c>
      <c r="AC2103" t="s">
        <v>229</v>
      </c>
      <c r="AL2103" t="s">
        <v>217</v>
      </c>
      <c r="AM2103" t="s">
        <v>10079</v>
      </c>
      <c r="AN2103" t="s">
        <v>6</v>
      </c>
      <c r="AO2103" t="s">
        <v>9407</v>
      </c>
      <c r="AR2103" t="s">
        <v>218</v>
      </c>
      <c r="AS2103" t="s">
        <v>585</v>
      </c>
      <c r="AT2103" t="s">
        <v>1963</v>
      </c>
      <c r="AU2103">
        <v>20261019</v>
      </c>
      <c r="AV2103" t="s">
        <v>221</v>
      </c>
      <c r="AW2103" t="s">
        <v>9133</v>
      </c>
      <c r="AX2103" t="s">
        <v>222</v>
      </c>
      <c r="BA2103" s="57">
        <v>46314.291666666664</v>
      </c>
      <c r="BB2103" t="s">
        <v>10079</v>
      </c>
      <c r="BC2103">
        <v>2026</v>
      </c>
      <c r="BD2103">
        <v>10</v>
      </c>
      <c r="BE2103">
        <v>19</v>
      </c>
      <c r="BF2103" s="6">
        <f t="shared" si="96"/>
        <v>46314</v>
      </c>
      <c r="BG2103">
        <f t="shared" si="97"/>
        <v>-0.29166666666424135</v>
      </c>
      <c r="BH2103" t="str">
        <f t="shared" si="98"/>
        <v>COMPLY</v>
      </c>
      <c r="BI2103" t="str">
        <f>VLOOKUP(H2103,Sheet2!$A$1:$B$270,2,FALSE)</f>
        <v>GIANYAR</v>
      </c>
    </row>
    <row r="2104" spans="1:61">
      <c r="A2104">
        <v>2103</v>
      </c>
      <c r="B2104">
        <v>1002643716</v>
      </c>
      <c r="C2104">
        <v>3</v>
      </c>
      <c r="D2104" t="s">
        <v>34</v>
      </c>
      <c r="E2104">
        <v>5</v>
      </c>
      <c r="F2104" t="s">
        <v>546</v>
      </c>
      <c r="G2104" t="s">
        <v>79</v>
      </c>
      <c r="H2104" t="s">
        <v>281</v>
      </c>
      <c r="I2104" t="s">
        <v>212</v>
      </c>
      <c r="J2104" t="s">
        <v>213</v>
      </c>
      <c r="K2104" t="s">
        <v>149</v>
      </c>
      <c r="M2104" t="s">
        <v>76</v>
      </c>
      <c r="N2104" t="s">
        <v>215</v>
      </c>
      <c r="O2104" s="57">
        <v>46314.642534722225</v>
      </c>
      <c r="P2104" s="57">
        <v>46316.420937499999</v>
      </c>
      <c r="Q2104">
        <v>69413129</v>
      </c>
      <c r="S2104">
        <v>172408248187</v>
      </c>
      <c r="T2104" t="s">
        <v>9378</v>
      </c>
      <c r="U2104" t="s">
        <v>9379</v>
      </c>
      <c r="V2104" t="s">
        <v>10083</v>
      </c>
      <c r="Z2104">
        <v>115.2784869</v>
      </c>
      <c r="AA2104">
        <v>-8.5723325999999993</v>
      </c>
      <c r="AB2104" t="s">
        <v>9381</v>
      </c>
      <c r="AC2104" t="s">
        <v>229</v>
      </c>
      <c r="AL2104" t="s">
        <v>217</v>
      </c>
      <c r="AM2104" t="s">
        <v>10084</v>
      </c>
      <c r="AN2104" t="s">
        <v>6</v>
      </c>
      <c r="AO2104" t="s">
        <v>9463</v>
      </c>
      <c r="AP2104" s="57">
        <v>46316.333333333336</v>
      </c>
      <c r="AR2104" t="s">
        <v>218</v>
      </c>
      <c r="AS2104" t="s">
        <v>585</v>
      </c>
      <c r="AT2104" t="s">
        <v>230</v>
      </c>
      <c r="AU2104">
        <v>20261021</v>
      </c>
      <c r="AV2104" t="s">
        <v>221</v>
      </c>
      <c r="AW2104" t="s">
        <v>540</v>
      </c>
      <c r="AX2104" t="s">
        <v>222</v>
      </c>
      <c r="BA2104" s="57">
        <v>46316.333333333336</v>
      </c>
      <c r="BB2104" t="s">
        <v>10084</v>
      </c>
      <c r="BC2104">
        <v>2026</v>
      </c>
      <c r="BD2104">
        <v>10</v>
      </c>
      <c r="BE2104">
        <v>21</v>
      </c>
      <c r="BF2104" s="6">
        <f t="shared" si="96"/>
        <v>46316</v>
      </c>
      <c r="BG2104">
        <f t="shared" si="97"/>
        <v>-0.33333333333575865</v>
      </c>
      <c r="BH2104" t="str">
        <f t="shared" si="98"/>
        <v>COMPLY</v>
      </c>
      <c r="BI2104" t="str">
        <f>VLOOKUP(H2104,Sheet2!$A$1:$B$270,2,FALSE)</f>
        <v>GIANYAR</v>
      </c>
    </row>
    <row r="2105" spans="1:61">
      <c r="A2105">
        <v>2104</v>
      </c>
      <c r="B2105">
        <v>1002642038</v>
      </c>
      <c r="C2105">
        <v>3</v>
      </c>
      <c r="D2105" t="s">
        <v>34</v>
      </c>
      <c r="E2105">
        <v>5</v>
      </c>
      <c r="F2105" t="s">
        <v>546</v>
      </c>
      <c r="G2105" t="s">
        <v>79</v>
      </c>
      <c r="H2105" t="s">
        <v>281</v>
      </c>
      <c r="I2105" t="s">
        <v>212</v>
      </c>
      <c r="J2105" t="s">
        <v>213</v>
      </c>
      <c r="K2105" t="s">
        <v>149</v>
      </c>
      <c r="M2105" t="s">
        <v>839</v>
      </c>
      <c r="N2105" t="s">
        <v>215</v>
      </c>
      <c r="O2105" s="57">
        <v>46313.757361111115</v>
      </c>
      <c r="P2105" s="57">
        <v>46315.469872685186</v>
      </c>
      <c r="Q2105">
        <v>69412489</v>
      </c>
      <c r="S2105">
        <v>172408248484</v>
      </c>
      <c r="T2105" t="s">
        <v>9386</v>
      </c>
      <c r="U2105" t="s">
        <v>9387</v>
      </c>
      <c r="V2105" t="s">
        <v>9388</v>
      </c>
      <c r="Z2105">
        <v>115.2484707</v>
      </c>
      <c r="AA2105">
        <v>-8.5105497000000003</v>
      </c>
      <c r="AB2105" t="s">
        <v>9389</v>
      </c>
      <c r="AC2105" t="s">
        <v>229</v>
      </c>
      <c r="AL2105" t="s">
        <v>217</v>
      </c>
      <c r="AM2105" t="s">
        <v>9390</v>
      </c>
      <c r="AN2105" t="s">
        <v>6</v>
      </c>
      <c r="AO2105" t="s">
        <v>8186</v>
      </c>
      <c r="AP2105" s="57">
        <v>46315.458333333336</v>
      </c>
      <c r="AQ2105" t="s">
        <v>838</v>
      </c>
      <c r="AR2105" t="s">
        <v>840</v>
      </c>
      <c r="AS2105" t="s">
        <v>585</v>
      </c>
      <c r="AT2105" t="s">
        <v>230</v>
      </c>
      <c r="AV2105" t="s">
        <v>10080</v>
      </c>
      <c r="AW2105" t="s">
        <v>1830</v>
      </c>
      <c r="AX2105" t="s">
        <v>222</v>
      </c>
      <c r="BA2105" s="57">
        <v>46315.458333333336</v>
      </c>
      <c r="BB2105" t="s">
        <v>9390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str">
        <f>VLOOKUP(H2105,Sheet2!$A$1:$B$270,2,FALSE)</f>
        <v>GIANYAR</v>
      </c>
    </row>
    <row r="2106" spans="1:61">
      <c r="A2106">
        <v>2105</v>
      </c>
      <c r="B2106">
        <v>1002641578</v>
      </c>
      <c r="C2106">
        <v>3</v>
      </c>
      <c r="D2106" t="s">
        <v>34</v>
      </c>
      <c r="E2106">
        <v>5</v>
      </c>
      <c r="F2106" t="s">
        <v>546</v>
      </c>
      <c r="G2106" t="s">
        <v>79</v>
      </c>
      <c r="H2106" t="s">
        <v>281</v>
      </c>
      <c r="I2106" t="s">
        <v>212</v>
      </c>
      <c r="J2106" t="s">
        <v>213</v>
      </c>
      <c r="K2106" t="s">
        <v>149</v>
      </c>
      <c r="M2106" t="s">
        <v>1617</v>
      </c>
      <c r="N2106" t="s">
        <v>215</v>
      </c>
      <c r="O2106" s="57">
        <v>46312.699270833335</v>
      </c>
      <c r="P2106" s="57">
        <v>46315.790150462963</v>
      </c>
      <c r="Q2106">
        <v>69412193</v>
      </c>
      <c r="S2106">
        <v>172408248476</v>
      </c>
      <c r="T2106" t="s">
        <v>9378</v>
      </c>
      <c r="U2106" t="s">
        <v>9385</v>
      </c>
      <c r="Z2106">
        <v>115.279666553345</v>
      </c>
      <c r="AA2106">
        <v>-8.5729177418328497</v>
      </c>
      <c r="AB2106" t="s">
        <v>9381</v>
      </c>
      <c r="AC2106" t="s">
        <v>229</v>
      </c>
      <c r="AO2106" t="s">
        <v>8456</v>
      </c>
      <c r="AR2106" t="s">
        <v>5</v>
      </c>
      <c r="AS2106" t="s">
        <v>585</v>
      </c>
      <c r="AT2106" t="s">
        <v>230</v>
      </c>
      <c r="AV2106" t="s">
        <v>10757</v>
      </c>
      <c r="AW2106" t="s">
        <v>3421</v>
      </c>
      <c r="AX2106" t="s">
        <v>222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str">
        <f>VLOOKUP(H2106,Sheet2!$A$1:$B$270,2,FALSE)</f>
        <v>GIANYAR</v>
      </c>
    </row>
    <row r="2107" spans="1:61">
      <c r="A2107">
        <v>2106</v>
      </c>
      <c r="B2107">
        <v>1002643732</v>
      </c>
      <c r="C2107">
        <v>3</v>
      </c>
      <c r="D2107" t="s">
        <v>34</v>
      </c>
      <c r="E2107">
        <v>5</v>
      </c>
      <c r="F2107" t="s">
        <v>546</v>
      </c>
      <c r="G2107" t="s">
        <v>79</v>
      </c>
      <c r="H2107" t="s">
        <v>281</v>
      </c>
      <c r="I2107" t="s">
        <v>212</v>
      </c>
      <c r="J2107" t="s">
        <v>213</v>
      </c>
      <c r="K2107" t="s">
        <v>149</v>
      </c>
      <c r="M2107" t="s">
        <v>1617</v>
      </c>
      <c r="N2107" t="s">
        <v>215</v>
      </c>
      <c r="O2107" s="57">
        <v>46314.645277777781</v>
      </c>
      <c r="P2107" s="57">
        <v>46315.740590277775</v>
      </c>
      <c r="Q2107">
        <v>69413132</v>
      </c>
      <c r="S2107">
        <v>172408248190</v>
      </c>
      <c r="T2107" t="s">
        <v>9378</v>
      </c>
      <c r="U2107" t="s">
        <v>9384</v>
      </c>
      <c r="Z2107">
        <v>115.271944999694</v>
      </c>
      <c r="AA2107">
        <v>-8.5718551571794901</v>
      </c>
      <c r="AB2107" t="s">
        <v>9381</v>
      </c>
      <c r="AC2107" t="s">
        <v>229</v>
      </c>
      <c r="AO2107" t="s">
        <v>9463</v>
      </c>
      <c r="AR2107" t="s">
        <v>5</v>
      </c>
      <c r="AS2107" t="s">
        <v>585</v>
      </c>
      <c r="AT2107" t="s">
        <v>230</v>
      </c>
      <c r="AV2107" t="s">
        <v>10757</v>
      </c>
      <c r="AW2107" t="s">
        <v>540</v>
      </c>
      <c r="AX2107" t="s">
        <v>222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str">
        <f>VLOOKUP(H2107,Sheet2!$A$1:$B$270,2,FALSE)</f>
        <v>GIANYAR</v>
      </c>
    </row>
    <row r="2108" spans="1:61">
      <c r="A2108">
        <v>2107</v>
      </c>
      <c r="B2108">
        <v>1002633966</v>
      </c>
      <c r="C2108">
        <v>3</v>
      </c>
      <c r="D2108" t="s">
        <v>34</v>
      </c>
      <c r="E2108">
        <v>5</v>
      </c>
      <c r="F2108" t="s">
        <v>546</v>
      </c>
      <c r="G2108" t="s">
        <v>82</v>
      </c>
      <c r="H2108" t="s">
        <v>398</v>
      </c>
      <c r="I2108" t="s">
        <v>212</v>
      </c>
      <c r="J2108" t="s">
        <v>213</v>
      </c>
      <c r="K2108" t="s">
        <v>149</v>
      </c>
      <c r="M2108" t="s">
        <v>1400</v>
      </c>
      <c r="N2108" t="s">
        <v>215</v>
      </c>
      <c r="O2108" s="57">
        <v>46308.344618055555</v>
      </c>
      <c r="P2108" s="57">
        <v>46309.487523148149</v>
      </c>
      <c r="Q2108">
        <v>69409028</v>
      </c>
      <c r="S2108">
        <v>172404209449</v>
      </c>
      <c r="T2108" t="s">
        <v>6582</v>
      </c>
      <c r="U2108" t="s">
        <v>6583</v>
      </c>
      <c r="V2108" t="s">
        <v>6584</v>
      </c>
      <c r="Z2108">
        <v>115.6284168</v>
      </c>
      <c r="AA2108">
        <v>-8.3370417000000003</v>
      </c>
      <c r="AB2108" t="s">
        <v>6585</v>
      </c>
      <c r="AC2108" t="s">
        <v>229</v>
      </c>
      <c r="AL2108" t="s">
        <v>217</v>
      </c>
      <c r="AM2108" t="s">
        <v>6586</v>
      </c>
      <c r="AN2108" t="s">
        <v>6</v>
      </c>
      <c r="AO2108" t="s">
        <v>5987</v>
      </c>
      <c r="AP2108" s="57">
        <v>46309.333333333336</v>
      </c>
      <c r="AR2108" t="s">
        <v>14</v>
      </c>
      <c r="AS2108" t="s">
        <v>3105</v>
      </c>
      <c r="AT2108" t="s">
        <v>230</v>
      </c>
      <c r="AV2108" t="s">
        <v>6817</v>
      </c>
      <c r="AW2108" t="s">
        <v>541</v>
      </c>
      <c r="AX2108" t="s">
        <v>222</v>
      </c>
      <c r="BA2108" s="57">
        <v>46309.333333333336</v>
      </c>
      <c r="BB2108" t="s">
        <v>6586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str">
        <f>VLOOKUP(H2108,Sheet2!$A$1:$B$270,2,FALSE)</f>
        <v>KLUNGKUNG</v>
      </c>
    </row>
    <row r="2109" spans="1:61">
      <c r="A2109">
        <v>2108</v>
      </c>
      <c r="B2109">
        <v>1002626585</v>
      </c>
      <c r="C2109">
        <v>3</v>
      </c>
      <c r="D2109" t="s">
        <v>34</v>
      </c>
      <c r="E2109">
        <v>5</v>
      </c>
      <c r="F2109" t="s">
        <v>546</v>
      </c>
      <c r="G2109" t="s">
        <v>82</v>
      </c>
      <c r="H2109" t="s">
        <v>398</v>
      </c>
      <c r="I2109" t="s">
        <v>212</v>
      </c>
      <c r="J2109" t="s">
        <v>213</v>
      </c>
      <c r="K2109" t="s">
        <v>149</v>
      </c>
      <c r="M2109" t="s">
        <v>76</v>
      </c>
      <c r="N2109" t="s">
        <v>215</v>
      </c>
      <c r="O2109" s="57">
        <v>46302.648229166669</v>
      </c>
      <c r="P2109" s="57">
        <v>46302.852476851855</v>
      </c>
      <c r="Q2109">
        <v>69401485</v>
      </c>
      <c r="S2109">
        <v>172404209308</v>
      </c>
      <c r="T2109" t="s">
        <v>4429</v>
      </c>
      <c r="U2109" t="s">
        <v>4430</v>
      </c>
      <c r="V2109" t="s">
        <v>4431</v>
      </c>
      <c r="Z2109">
        <v>115.55213860000001</v>
      </c>
      <c r="AA2109">
        <v>-8.2345296000000001</v>
      </c>
      <c r="AB2109" t="s">
        <v>4432</v>
      </c>
      <c r="AC2109" t="s">
        <v>229</v>
      </c>
      <c r="AL2109" t="s">
        <v>217</v>
      </c>
      <c r="AM2109" t="s">
        <v>4433</v>
      </c>
      <c r="AN2109" t="s">
        <v>6</v>
      </c>
      <c r="AO2109" s="57">
        <v>46213.66333333333</v>
      </c>
      <c r="AR2109" t="s">
        <v>218</v>
      </c>
      <c r="AS2109" t="s">
        <v>3105</v>
      </c>
      <c r="AT2109" t="s">
        <v>342</v>
      </c>
      <c r="AU2109">
        <v>20261007</v>
      </c>
      <c r="AV2109" t="s">
        <v>221</v>
      </c>
      <c r="AW2109" t="s">
        <v>4434</v>
      </c>
      <c r="AX2109" t="s">
        <v>222</v>
      </c>
      <c r="BA2109" s="57">
        <v>46302.291666666664</v>
      </c>
      <c r="BB2109" t="s">
        <v>4433</v>
      </c>
      <c r="BC2109">
        <v>2026</v>
      </c>
      <c r="BD2109">
        <v>10</v>
      </c>
      <c r="BE2109">
        <v>7</v>
      </c>
      <c r="BF2109" s="6">
        <f t="shared" si="96"/>
        <v>46302</v>
      </c>
      <c r="BG2109">
        <f t="shared" si="97"/>
        <v>-0.29166666666424135</v>
      </c>
      <c r="BH2109" t="str">
        <f t="shared" si="98"/>
        <v>COMPLY</v>
      </c>
      <c r="BI2109" t="str">
        <f>VLOOKUP(H2109,Sheet2!$A$1:$B$270,2,FALSE)</f>
        <v>KLUNGKUNG</v>
      </c>
    </row>
    <row r="2110" spans="1:61">
      <c r="A2110">
        <v>2109</v>
      </c>
      <c r="B2110">
        <v>1002632361</v>
      </c>
      <c r="C2110">
        <v>3</v>
      </c>
      <c r="D2110" t="s">
        <v>34</v>
      </c>
      <c r="E2110">
        <v>5</v>
      </c>
      <c r="F2110" t="s">
        <v>546</v>
      </c>
      <c r="G2110" t="s">
        <v>82</v>
      </c>
      <c r="H2110" t="s">
        <v>398</v>
      </c>
      <c r="I2110" t="s">
        <v>212</v>
      </c>
      <c r="J2110" t="s">
        <v>213</v>
      </c>
      <c r="K2110" t="s">
        <v>149</v>
      </c>
      <c r="M2110" t="s">
        <v>76</v>
      </c>
      <c r="N2110" t="s">
        <v>215</v>
      </c>
      <c r="O2110" s="57">
        <v>46307.436736111114</v>
      </c>
      <c r="P2110" s="57">
        <v>46309.352476851855</v>
      </c>
      <c r="Q2110">
        <v>69408403</v>
      </c>
      <c r="S2110">
        <v>172404209442</v>
      </c>
      <c r="T2110" t="s">
        <v>6577</v>
      </c>
      <c r="U2110" t="s">
        <v>6578</v>
      </c>
      <c r="V2110" t="s">
        <v>6579</v>
      </c>
      <c r="Z2110">
        <v>115.6418212</v>
      </c>
      <c r="AA2110">
        <v>-8.3405331999999994</v>
      </c>
      <c r="AB2110" t="s">
        <v>6580</v>
      </c>
      <c r="AC2110" t="s">
        <v>229</v>
      </c>
      <c r="AL2110" t="s">
        <v>217</v>
      </c>
      <c r="AM2110" t="s">
        <v>6581</v>
      </c>
      <c r="AN2110" t="s">
        <v>6</v>
      </c>
      <c r="AO2110" s="57">
        <v>46366.455150462964</v>
      </c>
      <c r="AP2110" s="57">
        <v>46309.333333333336</v>
      </c>
      <c r="AR2110" t="s">
        <v>218</v>
      </c>
      <c r="AS2110" t="s">
        <v>3105</v>
      </c>
      <c r="AT2110" t="s">
        <v>230</v>
      </c>
      <c r="AU2110">
        <v>20261014</v>
      </c>
      <c r="AV2110" t="s">
        <v>221</v>
      </c>
      <c r="AW2110" t="s">
        <v>540</v>
      </c>
      <c r="AX2110" t="s">
        <v>222</v>
      </c>
      <c r="BA2110" s="57">
        <v>46309.333333333336</v>
      </c>
      <c r="BB2110" t="s">
        <v>6581</v>
      </c>
      <c r="BC2110">
        <v>2026</v>
      </c>
      <c r="BD2110">
        <v>10</v>
      </c>
      <c r="BE2110">
        <v>14</v>
      </c>
      <c r="BF2110" s="6">
        <f t="shared" si="96"/>
        <v>46309</v>
      </c>
      <c r="BG2110">
        <f t="shared" si="97"/>
        <v>-0.33333333333575865</v>
      </c>
      <c r="BH2110" t="str">
        <f t="shared" si="98"/>
        <v>COMPLY</v>
      </c>
      <c r="BI2110" t="str">
        <f>VLOOKUP(H2110,Sheet2!$A$1:$B$270,2,FALSE)</f>
        <v>KLUNGKUNG</v>
      </c>
    </row>
    <row r="2111" spans="1:61">
      <c r="A2111">
        <v>2110</v>
      </c>
      <c r="B2111">
        <v>1002636551</v>
      </c>
      <c r="C2111">
        <v>3</v>
      </c>
      <c r="D2111" t="s">
        <v>34</v>
      </c>
      <c r="E2111">
        <v>5</v>
      </c>
      <c r="F2111" t="s">
        <v>546</v>
      </c>
      <c r="G2111" t="s">
        <v>82</v>
      </c>
      <c r="H2111" t="s">
        <v>398</v>
      </c>
      <c r="I2111" t="s">
        <v>212</v>
      </c>
      <c r="J2111" t="s">
        <v>213</v>
      </c>
      <c r="K2111" t="s">
        <v>149</v>
      </c>
      <c r="M2111" t="s">
        <v>76</v>
      </c>
      <c r="N2111" t="s">
        <v>215</v>
      </c>
      <c r="O2111" s="57">
        <v>46309.487534722219</v>
      </c>
      <c r="P2111" s="57">
        <v>46309.819780092592</v>
      </c>
      <c r="Q2111">
        <v>69409028</v>
      </c>
      <c r="S2111">
        <v>172404209453</v>
      </c>
      <c r="T2111" t="s">
        <v>6582</v>
      </c>
      <c r="U2111" t="s">
        <v>7383</v>
      </c>
      <c r="V2111" t="s">
        <v>7384</v>
      </c>
      <c r="Z2111">
        <v>115.6284089</v>
      </c>
      <c r="AA2111">
        <v>-8.3370838999999997</v>
      </c>
      <c r="AB2111" t="s">
        <v>6585</v>
      </c>
      <c r="AC2111" t="s">
        <v>229</v>
      </c>
      <c r="AL2111" t="s">
        <v>217</v>
      </c>
      <c r="AM2111" t="s">
        <v>7385</v>
      </c>
      <c r="AN2111" t="s">
        <v>6</v>
      </c>
      <c r="AO2111" t="s">
        <v>6992</v>
      </c>
      <c r="AR2111" t="s">
        <v>218</v>
      </c>
      <c r="AS2111" t="s">
        <v>3105</v>
      </c>
      <c r="AT2111" t="s">
        <v>230</v>
      </c>
      <c r="AU2111">
        <v>20261014</v>
      </c>
      <c r="AV2111" t="s">
        <v>221</v>
      </c>
      <c r="AW2111" t="s">
        <v>577</v>
      </c>
      <c r="AX2111" t="s">
        <v>222</v>
      </c>
      <c r="BA2111" s="57">
        <v>46309.291666666664</v>
      </c>
      <c r="BB2111" t="s">
        <v>7385</v>
      </c>
      <c r="BC2111">
        <v>2026</v>
      </c>
      <c r="BD2111">
        <v>10</v>
      </c>
      <c r="BE2111">
        <v>14</v>
      </c>
      <c r="BF2111" s="6">
        <f t="shared" si="96"/>
        <v>46309</v>
      </c>
      <c r="BG2111">
        <f t="shared" si="97"/>
        <v>-0.29166666666424135</v>
      </c>
      <c r="BH2111" t="str">
        <f t="shared" si="98"/>
        <v>COMPLY</v>
      </c>
      <c r="BI2111" t="str">
        <f>VLOOKUP(H2111,Sheet2!$A$1:$B$270,2,FALSE)</f>
        <v>KLUNGKUNG</v>
      </c>
    </row>
    <row r="2112" spans="1:61">
      <c r="A2112">
        <v>2111</v>
      </c>
      <c r="B2112">
        <v>1002641527</v>
      </c>
      <c r="C2112">
        <v>3</v>
      </c>
      <c r="D2112" t="s">
        <v>34</v>
      </c>
      <c r="E2112">
        <v>5</v>
      </c>
      <c r="F2112" t="s">
        <v>546</v>
      </c>
      <c r="G2112" t="s">
        <v>82</v>
      </c>
      <c r="H2112" t="s">
        <v>398</v>
      </c>
      <c r="I2112" t="s">
        <v>212</v>
      </c>
      <c r="J2112" t="s">
        <v>213</v>
      </c>
      <c r="K2112" t="s">
        <v>149</v>
      </c>
      <c r="M2112" t="s">
        <v>238</v>
      </c>
      <c r="N2112" t="s">
        <v>215</v>
      </c>
      <c r="O2112" s="57">
        <v>46312.663043981483</v>
      </c>
      <c r="P2112" s="57">
        <v>46315.595902777779</v>
      </c>
      <c r="Q2112">
        <v>69412172</v>
      </c>
      <c r="S2112">
        <v>172404209457</v>
      </c>
      <c r="T2112" t="s">
        <v>9391</v>
      </c>
      <c r="U2112" t="s">
        <v>9392</v>
      </c>
      <c r="V2112" t="s">
        <v>10758</v>
      </c>
      <c r="Z2112">
        <v>115.5498276</v>
      </c>
      <c r="AA2112">
        <v>-8.4992532000000001</v>
      </c>
      <c r="AB2112" t="s">
        <v>9393</v>
      </c>
      <c r="AC2112" t="s">
        <v>229</v>
      </c>
      <c r="AL2112" t="s">
        <v>217</v>
      </c>
      <c r="AM2112" t="s">
        <v>10759</v>
      </c>
      <c r="AN2112" t="s">
        <v>6</v>
      </c>
      <c r="AO2112" t="s">
        <v>8578</v>
      </c>
      <c r="AP2112" s="57">
        <v>46316.625</v>
      </c>
      <c r="AR2112" t="s">
        <v>239</v>
      </c>
      <c r="AS2112" t="s">
        <v>3105</v>
      </c>
      <c r="AT2112" t="s">
        <v>230</v>
      </c>
      <c r="AV2112" t="s">
        <v>238</v>
      </c>
      <c r="AW2112" t="s">
        <v>540</v>
      </c>
      <c r="AX2112" t="s">
        <v>222</v>
      </c>
      <c r="BA2112" s="57">
        <v>46316.625</v>
      </c>
      <c r="BB2112" t="s">
        <v>10759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str">
        <f>VLOOKUP(H2112,Sheet2!$A$1:$B$270,2,FALSE)</f>
        <v>KLUNGKUNG</v>
      </c>
    </row>
    <row r="2113" spans="1:61">
      <c r="A2113">
        <v>2112</v>
      </c>
      <c r="B2113">
        <v>1002641228</v>
      </c>
      <c r="C2113">
        <v>3</v>
      </c>
      <c r="D2113" t="s">
        <v>34</v>
      </c>
      <c r="E2113">
        <v>5</v>
      </c>
      <c r="F2113" t="s">
        <v>546</v>
      </c>
      <c r="G2113" t="s">
        <v>82</v>
      </c>
      <c r="H2113" t="s">
        <v>398</v>
      </c>
      <c r="I2113" t="s">
        <v>212</v>
      </c>
      <c r="J2113" t="s">
        <v>213</v>
      </c>
      <c r="K2113" t="s">
        <v>149</v>
      </c>
      <c r="M2113" t="s">
        <v>1625</v>
      </c>
      <c r="N2113" t="s">
        <v>215</v>
      </c>
      <c r="O2113" s="57">
        <v>46312.45516203704</v>
      </c>
      <c r="P2113" s="57">
        <v>46312.634097222224</v>
      </c>
      <c r="Q2113">
        <v>69411981</v>
      </c>
      <c r="S2113">
        <v>172404209456</v>
      </c>
      <c r="T2113" t="s">
        <v>9391</v>
      </c>
      <c r="U2113" t="s">
        <v>9392</v>
      </c>
      <c r="Z2113">
        <v>115.5498276</v>
      </c>
      <c r="AA2113">
        <v>-8.4992532000000001</v>
      </c>
      <c r="AB2113" t="s">
        <v>9393</v>
      </c>
      <c r="AC2113" t="s">
        <v>229</v>
      </c>
      <c r="AO2113" t="s">
        <v>8575</v>
      </c>
      <c r="AR2113" t="s">
        <v>1630</v>
      </c>
      <c r="AS2113" t="s">
        <v>3105</v>
      </c>
      <c r="AT2113" t="s">
        <v>230</v>
      </c>
      <c r="AV2113" t="s">
        <v>1631</v>
      </c>
      <c r="AW2113" t="s">
        <v>1984</v>
      </c>
      <c r="AX2113" t="s">
        <v>222</v>
      </c>
      <c r="AZ2113" t="s">
        <v>1631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str">
        <f>VLOOKUP(H2113,Sheet2!$A$1:$B$270,2,FALSE)</f>
        <v>KLUNGKUNG</v>
      </c>
    </row>
    <row r="2114" spans="1:61">
      <c r="A2114">
        <v>2113</v>
      </c>
      <c r="B2114">
        <v>1002622955</v>
      </c>
      <c r="C2114">
        <v>3</v>
      </c>
      <c r="D2114" t="s">
        <v>34</v>
      </c>
      <c r="E2114">
        <v>5</v>
      </c>
      <c r="F2114" t="s">
        <v>546</v>
      </c>
      <c r="G2114" t="s">
        <v>82</v>
      </c>
      <c r="H2114" t="s">
        <v>522</v>
      </c>
      <c r="I2114" t="s">
        <v>212</v>
      </c>
      <c r="J2114" t="s">
        <v>213</v>
      </c>
      <c r="K2114" t="s">
        <v>149</v>
      </c>
      <c r="M2114" t="s">
        <v>76</v>
      </c>
      <c r="N2114" t="s">
        <v>215</v>
      </c>
      <c r="O2114" s="57">
        <v>46300.658078703702</v>
      </c>
      <c r="P2114" s="57">
        <v>46302.714039351849</v>
      </c>
      <c r="Q2114">
        <v>69404514</v>
      </c>
      <c r="S2114">
        <v>172404695145</v>
      </c>
      <c r="T2114" t="s">
        <v>3100</v>
      </c>
      <c r="U2114" t="s">
        <v>3101</v>
      </c>
      <c r="V2114" t="s">
        <v>3102</v>
      </c>
      <c r="Z2114">
        <v>115.50679359999999</v>
      </c>
      <c r="AA2114">
        <v>-8.5327634000000003</v>
      </c>
      <c r="AB2114" t="s">
        <v>3103</v>
      </c>
      <c r="AC2114" t="s">
        <v>229</v>
      </c>
      <c r="AL2114" t="s">
        <v>217</v>
      </c>
      <c r="AM2114" t="s">
        <v>3104</v>
      </c>
      <c r="AN2114" t="s">
        <v>6</v>
      </c>
      <c r="AO2114" s="57">
        <v>46152.684560185182</v>
      </c>
      <c r="AP2114" s="57">
        <v>46302.333333333336</v>
      </c>
      <c r="AR2114" t="s">
        <v>218</v>
      </c>
      <c r="AS2114" t="s">
        <v>3105</v>
      </c>
      <c r="AT2114" t="s">
        <v>230</v>
      </c>
      <c r="AU2114">
        <v>20261007</v>
      </c>
      <c r="AV2114" t="s">
        <v>221</v>
      </c>
      <c r="AW2114" t="s">
        <v>540</v>
      </c>
      <c r="AX2114" t="s">
        <v>222</v>
      </c>
      <c r="BA2114" s="57">
        <v>46302.333333333336</v>
      </c>
      <c r="BB2114" t="s">
        <v>3104</v>
      </c>
      <c r="BC2114">
        <v>2026</v>
      </c>
      <c r="BD2114">
        <v>10</v>
      </c>
      <c r="BE2114">
        <v>7</v>
      </c>
      <c r="BF2114" s="6">
        <f t="shared" ref="BF2114:BF2177" si="99">DATE(BC2114,BD2114,BE2114)</f>
        <v>46302</v>
      </c>
      <c r="BG2114">
        <f t="shared" ref="BG2114:BG2177" si="100">BF2114-BA2114</f>
        <v>-0.33333333333575865</v>
      </c>
      <c r="BH2114" t="str">
        <f t="shared" ref="BH2114:BH2177" si="101">IF(BG2114=1,"COMPLY",IF(BG2114&lt;1,"COMPLY","NOT COMPLY"))</f>
        <v>COMPLY</v>
      </c>
      <c r="BI2114" t="str">
        <f>VLOOKUP(H2114,Sheet2!$A$1:$B$270,2,FALSE)</f>
        <v>KLUNGKUNG</v>
      </c>
    </row>
    <row r="2115" spans="1:61">
      <c r="A2115">
        <v>2114</v>
      </c>
      <c r="B2115">
        <v>1002622764</v>
      </c>
      <c r="C2115">
        <v>3</v>
      </c>
      <c r="D2115" t="s">
        <v>34</v>
      </c>
      <c r="E2115">
        <v>5</v>
      </c>
      <c r="F2115" t="s">
        <v>546</v>
      </c>
      <c r="G2115" t="s">
        <v>82</v>
      </c>
      <c r="H2115" t="s">
        <v>522</v>
      </c>
      <c r="I2115" t="s">
        <v>212</v>
      </c>
      <c r="J2115" t="s">
        <v>213</v>
      </c>
      <c r="K2115" t="s">
        <v>149</v>
      </c>
      <c r="M2115" t="s">
        <v>1625</v>
      </c>
      <c r="N2115" t="s">
        <v>215</v>
      </c>
      <c r="O2115" s="57">
        <v>46300.624224537038</v>
      </c>
      <c r="P2115" s="57">
        <v>46300.696689814817</v>
      </c>
      <c r="Q2115">
        <v>69404467</v>
      </c>
      <c r="S2115">
        <v>172404695094</v>
      </c>
      <c r="T2115" t="s">
        <v>3106</v>
      </c>
      <c r="U2115" t="s">
        <v>3101</v>
      </c>
      <c r="Z2115">
        <v>115.50679359999999</v>
      </c>
      <c r="AA2115">
        <v>-8.5327634000000003</v>
      </c>
      <c r="AB2115" t="s">
        <v>3107</v>
      </c>
      <c r="AC2115" t="s">
        <v>229</v>
      </c>
      <c r="AO2115" s="57">
        <v>46152.632743055554</v>
      </c>
      <c r="AR2115" t="s">
        <v>1630</v>
      </c>
      <c r="AS2115" t="s">
        <v>3105</v>
      </c>
      <c r="AT2115" t="s">
        <v>230</v>
      </c>
      <c r="AV2115" t="s">
        <v>3108</v>
      </c>
      <c r="AW2115" t="s">
        <v>559</v>
      </c>
      <c r="AX2115" t="s">
        <v>222</v>
      </c>
      <c r="AZ2115" t="s">
        <v>3108</v>
      </c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str">
        <f>VLOOKUP(H2115,Sheet2!$A$1:$B$270,2,FALSE)</f>
        <v>KLUNGKUNG</v>
      </c>
    </row>
    <row r="2116" spans="1:61">
      <c r="A2116">
        <v>2115</v>
      </c>
      <c r="B2116">
        <v>1002637641</v>
      </c>
      <c r="C2116">
        <v>3</v>
      </c>
      <c r="D2116" t="s">
        <v>34</v>
      </c>
      <c r="E2116">
        <v>5</v>
      </c>
      <c r="F2116" t="s">
        <v>546</v>
      </c>
      <c r="G2116" t="s">
        <v>82</v>
      </c>
      <c r="H2116" t="s">
        <v>263</v>
      </c>
      <c r="I2116" t="s">
        <v>212</v>
      </c>
      <c r="J2116" t="s">
        <v>213</v>
      </c>
      <c r="K2116" t="s">
        <v>149</v>
      </c>
      <c r="M2116" t="s">
        <v>1400</v>
      </c>
      <c r="N2116" t="s">
        <v>215</v>
      </c>
      <c r="O2116" s="57">
        <v>46310.346354166664</v>
      </c>
      <c r="P2116" s="57">
        <v>46314.387881944444</v>
      </c>
      <c r="Q2116">
        <v>69410480</v>
      </c>
      <c r="S2116">
        <v>172428816260</v>
      </c>
      <c r="T2116" t="s">
        <v>7929</v>
      </c>
      <c r="U2116" t="s">
        <v>7930</v>
      </c>
      <c r="V2116" t="s">
        <v>7931</v>
      </c>
      <c r="Z2116">
        <v>115.4465709</v>
      </c>
      <c r="AA2116">
        <v>-8.4808534000000009</v>
      </c>
      <c r="AB2116" t="s">
        <v>7932</v>
      </c>
      <c r="AC2116" t="s">
        <v>229</v>
      </c>
      <c r="AL2116" t="s">
        <v>217</v>
      </c>
      <c r="AM2116" t="s">
        <v>7649</v>
      </c>
      <c r="AN2116" t="s">
        <v>6</v>
      </c>
      <c r="AO2116" t="s">
        <v>7933</v>
      </c>
      <c r="AP2116" s="57">
        <v>46311.333333333336</v>
      </c>
      <c r="AR2116" t="s">
        <v>14</v>
      </c>
      <c r="AS2116" t="s">
        <v>547</v>
      </c>
      <c r="AT2116" t="s">
        <v>230</v>
      </c>
      <c r="AV2116" t="s">
        <v>9394</v>
      </c>
      <c r="AW2116" t="s">
        <v>1984</v>
      </c>
      <c r="AX2116" t="s">
        <v>222</v>
      </c>
      <c r="BA2116" s="57">
        <v>46311.333333333336</v>
      </c>
      <c r="BB2116" t="s">
        <v>7649</v>
      </c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str">
        <f>VLOOKUP(H2116,Sheet2!$A$1:$B$270,2,FALSE)</f>
        <v>KLUNGKUNG</v>
      </c>
    </row>
    <row r="2117" spans="1:61">
      <c r="A2117">
        <v>2116</v>
      </c>
      <c r="B2117">
        <v>1002636335</v>
      </c>
      <c r="C2117">
        <v>3</v>
      </c>
      <c r="D2117" t="s">
        <v>34</v>
      </c>
      <c r="E2117">
        <v>5</v>
      </c>
      <c r="F2117" t="s">
        <v>546</v>
      </c>
      <c r="G2117" t="s">
        <v>82</v>
      </c>
      <c r="H2117" t="s">
        <v>263</v>
      </c>
      <c r="I2117" t="s">
        <v>212</v>
      </c>
      <c r="J2117" t="s">
        <v>213</v>
      </c>
      <c r="K2117" t="s">
        <v>149</v>
      </c>
      <c r="M2117" t="s">
        <v>224</v>
      </c>
      <c r="N2117" t="s">
        <v>215</v>
      </c>
      <c r="O2117" s="57">
        <v>46309.437604166669</v>
      </c>
      <c r="P2117" s="57">
        <v>46311.481828703705</v>
      </c>
      <c r="Q2117">
        <v>69409928</v>
      </c>
      <c r="S2117">
        <v>172428816137</v>
      </c>
      <c r="T2117" t="s">
        <v>7386</v>
      </c>
      <c r="U2117" t="s">
        <v>7387</v>
      </c>
      <c r="V2117" t="s">
        <v>7927</v>
      </c>
      <c r="Z2117">
        <v>115.5489884</v>
      </c>
      <c r="AA2117">
        <v>-8.6747470999999994</v>
      </c>
      <c r="AB2117" t="s">
        <v>7388</v>
      </c>
      <c r="AC2117" t="s">
        <v>229</v>
      </c>
      <c r="AL2117" t="s">
        <v>217</v>
      </c>
      <c r="AM2117" t="s">
        <v>7928</v>
      </c>
      <c r="AN2117" t="s">
        <v>6</v>
      </c>
      <c r="AO2117" t="s">
        <v>6866</v>
      </c>
      <c r="AP2117" s="57">
        <v>46311.458333333336</v>
      </c>
      <c r="AR2117" t="s">
        <v>18</v>
      </c>
      <c r="AS2117" t="s">
        <v>547</v>
      </c>
      <c r="AT2117" t="s">
        <v>230</v>
      </c>
      <c r="AV2117" t="s">
        <v>226</v>
      </c>
      <c r="AW2117" t="s">
        <v>3535</v>
      </c>
      <c r="AX2117" t="s">
        <v>222</v>
      </c>
      <c r="BA2117" s="57">
        <v>46311.458333333336</v>
      </c>
      <c r="BB2117" t="s">
        <v>7928</v>
      </c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str">
        <f>VLOOKUP(H2117,Sheet2!$A$1:$B$270,2,FALSE)</f>
        <v>KLUNGKUNG</v>
      </c>
    </row>
    <row r="2118" spans="1:61">
      <c r="A2118">
        <v>2117</v>
      </c>
      <c r="B2118">
        <v>1002643522</v>
      </c>
      <c r="C2118">
        <v>3</v>
      </c>
      <c r="D2118" t="s">
        <v>34</v>
      </c>
      <c r="E2118">
        <v>5</v>
      </c>
      <c r="F2118" t="s">
        <v>546</v>
      </c>
      <c r="G2118" t="s">
        <v>82</v>
      </c>
      <c r="H2118" t="s">
        <v>263</v>
      </c>
      <c r="I2118" t="s">
        <v>212</v>
      </c>
      <c r="J2118" t="s">
        <v>213</v>
      </c>
      <c r="K2118" t="s">
        <v>149</v>
      </c>
      <c r="M2118" t="s">
        <v>224</v>
      </c>
      <c r="N2118" t="s">
        <v>215</v>
      </c>
      <c r="O2118" s="57">
        <v>46314.616180555553</v>
      </c>
      <c r="P2118" s="57">
        <v>46316.337372685186</v>
      </c>
      <c r="Q2118">
        <v>69413042</v>
      </c>
      <c r="S2118">
        <v>172428816172</v>
      </c>
      <c r="T2118" t="s">
        <v>10088</v>
      </c>
      <c r="U2118" t="s">
        <v>10085</v>
      </c>
      <c r="V2118" t="s">
        <v>10089</v>
      </c>
      <c r="Z2118">
        <v>115.4465709</v>
      </c>
      <c r="AA2118">
        <v>-8.4808534000000009</v>
      </c>
      <c r="AB2118" t="s">
        <v>10090</v>
      </c>
      <c r="AC2118" t="s">
        <v>229</v>
      </c>
      <c r="AL2118" t="s">
        <v>217</v>
      </c>
      <c r="AM2118" t="s">
        <v>10091</v>
      </c>
      <c r="AN2118" t="s">
        <v>6</v>
      </c>
      <c r="AO2118" t="s">
        <v>9415</v>
      </c>
      <c r="AP2118" s="57">
        <v>46316.333333333336</v>
      </c>
      <c r="AR2118" t="s">
        <v>18</v>
      </c>
      <c r="AS2118" t="s">
        <v>547</v>
      </c>
      <c r="AT2118" t="s">
        <v>230</v>
      </c>
      <c r="AV2118" t="s">
        <v>226</v>
      </c>
      <c r="AW2118" t="s">
        <v>2453</v>
      </c>
      <c r="AX2118" t="s">
        <v>222</v>
      </c>
      <c r="BA2118" s="57">
        <v>46316.333333333336</v>
      </c>
      <c r="BB2118" t="s">
        <v>10091</v>
      </c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str">
        <f>VLOOKUP(H2118,Sheet2!$A$1:$B$270,2,FALSE)</f>
        <v>KLUNGKUNG</v>
      </c>
    </row>
    <row r="2119" spans="1:61">
      <c r="A2119">
        <v>2118</v>
      </c>
      <c r="B2119">
        <v>1002628752</v>
      </c>
      <c r="C2119">
        <v>3</v>
      </c>
      <c r="D2119" t="s">
        <v>34</v>
      </c>
      <c r="E2119">
        <v>5</v>
      </c>
      <c r="F2119" t="s">
        <v>546</v>
      </c>
      <c r="G2119" t="s">
        <v>82</v>
      </c>
      <c r="H2119" t="s">
        <v>263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46304.343877314815</v>
      </c>
      <c r="P2119" s="57">
        <v>46304.861192129632</v>
      </c>
      <c r="Q2119">
        <v>69406964</v>
      </c>
      <c r="S2119">
        <v>172428816228</v>
      </c>
      <c r="T2119" t="s">
        <v>5750</v>
      </c>
      <c r="U2119" t="s">
        <v>5751</v>
      </c>
      <c r="V2119" t="s">
        <v>5752</v>
      </c>
      <c r="Z2119">
        <v>115.4465709</v>
      </c>
      <c r="AA2119">
        <v>-8.4808534000000009</v>
      </c>
      <c r="AB2119" t="s">
        <v>5753</v>
      </c>
      <c r="AC2119" t="s">
        <v>229</v>
      </c>
      <c r="AL2119" t="s">
        <v>217</v>
      </c>
      <c r="AM2119" t="s">
        <v>4585</v>
      </c>
      <c r="AN2119" t="s">
        <v>6</v>
      </c>
      <c r="AO2119" s="57">
        <v>46275.361435185187</v>
      </c>
      <c r="AP2119" s="57">
        <v>46305.333333333336</v>
      </c>
      <c r="AR2119" t="s">
        <v>218</v>
      </c>
      <c r="AS2119" t="s">
        <v>547</v>
      </c>
      <c r="AT2119" t="s">
        <v>342</v>
      </c>
      <c r="AU2119">
        <v>20261009</v>
      </c>
      <c r="AV2119" t="s">
        <v>221</v>
      </c>
      <c r="AW2119" t="s">
        <v>540</v>
      </c>
      <c r="AX2119" t="s">
        <v>222</v>
      </c>
      <c r="BA2119" s="57">
        <v>46305.333333333336</v>
      </c>
      <c r="BB2119" t="s">
        <v>4585</v>
      </c>
      <c r="BC2119">
        <v>2026</v>
      </c>
      <c r="BD2119">
        <v>10</v>
      </c>
      <c r="BE2119">
        <v>9</v>
      </c>
      <c r="BF2119" s="6">
        <f t="shared" si="99"/>
        <v>46304</v>
      </c>
      <c r="BG2119">
        <f t="shared" si="100"/>
        <v>-1.3333333333357587</v>
      </c>
      <c r="BH2119" t="str">
        <f t="shared" si="101"/>
        <v>COMPLY</v>
      </c>
      <c r="BI2119" t="str">
        <f>VLOOKUP(H2119,Sheet2!$A$1:$B$270,2,FALSE)</f>
        <v>KLUNGKUNG</v>
      </c>
    </row>
    <row r="2120" spans="1:61">
      <c r="A2120">
        <v>2119</v>
      </c>
      <c r="B2120">
        <v>1002635252</v>
      </c>
      <c r="C2120">
        <v>3</v>
      </c>
      <c r="D2120" t="s">
        <v>34</v>
      </c>
      <c r="E2120">
        <v>5</v>
      </c>
      <c r="F2120" t="s">
        <v>546</v>
      </c>
      <c r="G2120" t="s">
        <v>82</v>
      </c>
      <c r="H2120" t="s">
        <v>263</v>
      </c>
      <c r="I2120" t="s">
        <v>212</v>
      </c>
      <c r="J2120" t="s">
        <v>213</v>
      </c>
      <c r="K2120" t="s">
        <v>149</v>
      </c>
      <c r="M2120" t="s">
        <v>76</v>
      </c>
      <c r="N2120" t="s">
        <v>215</v>
      </c>
      <c r="O2120" s="57">
        <v>46308.607592592591</v>
      </c>
      <c r="P2120" s="57">
        <v>46310.683831018519</v>
      </c>
      <c r="Q2120">
        <v>69409487</v>
      </c>
      <c r="S2120">
        <v>172428816249</v>
      </c>
      <c r="T2120" t="s">
        <v>6592</v>
      </c>
      <c r="U2120" t="s">
        <v>6593</v>
      </c>
      <c r="V2120" t="s">
        <v>6818</v>
      </c>
      <c r="Z2120">
        <v>115.4465709</v>
      </c>
      <c r="AA2120">
        <v>-8.4808534000000009</v>
      </c>
      <c r="AB2120" t="s">
        <v>6594</v>
      </c>
      <c r="AC2120" t="s">
        <v>229</v>
      </c>
      <c r="AL2120" t="s">
        <v>217</v>
      </c>
      <c r="AM2120" t="s">
        <v>6819</v>
      </c>
      <c r="AN2120" t="s">
        <v>6</v>
      </c>
      <c r="AO2120" t="s">
        <v>5795</v>
      </c>
      <c r="AP2120" s="57">
        <v>46309.625</v>
      </c>
      <c r="AR2120" t="s">
        <v>218</v>
      </c>
      <c r="AS2120" t="s">
        <v>547</v>
      </c>
      <c r="AT2120" t="s">
        <v>230</v>
      </c>
      <c r="AU2120">
        <v>20261015</v>
      </c>
      <c r="AV2120" t="s">
        <v>221</v>
      </c>
      <c r="AW2120" t="s">
        <v>540</v>
      </c>
      <c r="AX2120" t="s">
        <v>222</v>
      </c>
      <c r="BA2120" s="57">
        <v>46309.625</v>
      </c>
      <c r="BB2120" t="s">
        <v>6819</v>
      </c>
      <c r="BC2120">
        <v>2026</v>
      </c>
      <c r="BD2120">
        <v>10</v>
      </c>
      <c r="BE2120">
        <v>15</v>
      </c>
      <c r="BF2120" s="6">
        <f t="shared" si="99"/>
        <v>46310</v>
      </c>
      <c r="BG2120">
        <f t="shared" si="100"/>
        <v>0.375</v>
      </c>
      <c r="BH2120" t="str">
        <f t="shared" si="101"/>
        <v>COMPLY</v>
      </c>
      <c r="BI2120" t="str">
        <f>VLOOKUP(H2120,Sheet2!$A$1:$B$270,2,FALSE)</f>
        <v>KLUNGKUNG</v>
      </c>
    </row>
    <row r="2121" spans="1:61">
      <c r="A2121">
        <v>2120</v>
      </c>
      <c r="B2121">
        <v>1002642340</v>
      </c>
      <c r="C2121">
        <v>3</v>
      </c>
      <c r="D2121" t="s">
        <v>34</v>
      </c>
      <c r="E2121">
        <v>5</v>
      </c>
      <c r="F2121" t="s">
        <v>546</v>
      </c>
      <c r="G2121" t="s">
        <v>82</v>
      </c>
      <c r="H2121" t="s">
        <v>263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46314.38789351852</v>
      </c>
      <c r="P2121" s="57">
        <v>46314.702361111114</v>
      </c>
      <c r="Q2121">
        <v>69410480</v>
      </c>
      <c r="S2121">
        <v>172428816265</v>
      </c>
      <c r="T2121" t="s">
        <v>7929</v>
      </c>
      <c r="U2121" t="s">
        <v>10085</v>
      </c>
      <c r="V2121" t="s">
        <v>10086</v>
      </c>
      <c r="Z2121">
        <v>115.434465408325</v>
      </c>
      <c r="AA2121">
        <v>-8.4705046099351495</v>
      </c>
      <c r="AB2121" t="s">
        <v>7932</v>
      </c>
      <c r="AC2121" t="s">
        <v>229</v>
      </c>
      <c r="AL2121" t="s">
        <v>217</v>
      </c>
      <c r="AM2121" t="s">
        <v>10087</v>
      </c>
      <c r="AN2121" t="s">
        <v>6</v>
      </c>
      <c r="AO2121" t="s">
        <v>9445</v>
      </c>
      <c r="AR2121" t="s">
        <v>218</v>
      </c>
      <c r="AS2121" t="s">
        <v>547</v>
      </c>
      <c r="AT2121" t="s">
        <v>230</v>
      </c>
      <c r="AU2121">
        <v>20261019</v>
      </c>
      <c r="AV2121" t="s">
        <v>221</v>
      </c>
      <c r="AW2121" t="s">
        <v>3532</v>
      </c>
      <c r="AX2121" t="s">
        <v>222</v>
      </c>
      <c r="BA2121" s="57">
        <v>46314.291666666664</v>
      </c>
      <c r="BB2121" t="s">
        <v>10087</v>
      </c>
      <c r="BC2121">
        <v>2026</v>
      </c>
      <c r="BD2121">
        <v>10</v>
      </c>
      <c r="BE2121">
        <v>19</v>
      </c>
      <c r="BF2121" s="6">
        <f t="shared" si="99"/>
        <v>46314</v>
      </c>
      <c r="BG2121">
        <f t="shared" si="100"/>
        <v>-0.29166666666424135</v>
      </c>
      <c r="BH2121" t="str">
        <f t="shared" si="101"/>
        <v>COMPLY</v>
      </c>
      <c r="BI2121" t="str">
        <f>VLOOKUP(H2121,Sheet2!$A$1:$B$270,2,FALSE)</f>
        <v>KLUNGKUNG</v>
      </c>
    </row>
    <row r="2122" spans="1:61">
      <c r="A2122">
        <v>2121</v>
      </c>
      <c r="B2122">
        <v>1002644469</v>
      </c>
      <c r="C2122">
        <v>3</v>
      </c>
      <c r="D2122" t="s">
        <v>34</v>
      </c>
      <c r="E2122">
        <v>5</v>
      </c>
      <c r="F2122" t="s">
        <v>546</v>
      </c>
      <c r="G2122" t="s">
        <v>82</v>
      </c>
      <c r="H2122" t="s">
        <v>263</v>
      </c>
      <c r="I2122" t="s">
        <v>212</v>
      </c>
      <c r="J2122" t="s">
        <v>213</v>
      </c>
      <c r="K2122" t="s">
        <v>149</v>
      </c>
      <c r="M2122" t="s">
        <v>76</v>
      </c>
      <c r="N2122" t="s">
        <v>215</v>
      </c>
      <c r="O2122" s="57">
        <v>46315.348935185182</v>
      </c>
      <c r="P2122" s="57">
        <v>46316.517314814817</v>
      </c>
      <c r="Q2122">
        <v>69413373</v>
      </c>
      <c r="S2122">
        <v>172428816269</v>
      </c>
      <c r="T2122" t="s">
        <v>10760</v>
      </c>
      <c r="U2122" t="s">
        <v>10761</v>
      </c>
      <c r="V2122" t="s">
        <v>10762</v>
      </c>
      <c r="Z2122">
        <v>115.42967640000001</v>
      </c>
      <c r="AA2122">
        <v>-8.5518900000000002</v>
      </c>
      <c r="AB2122" t="s">
        <v>10763</v>
      </c>
      <c r="AC2122" t="s">
        <v>229</v>
      </c>
      <c r="AL2122" t="s">
        <v>217</v>
      </c>
      <c r="AM2122" t="s">
        <v>10764</v>
      </c>
      <c r="AN2122" t="s">
        <v>6</v>
      </c>
      <c r="AO2122" t="s">
        <v>10155</v>
      </c>
      <c r="AP2122" s="57">
        <v>46316.458333333336</v>
      </c>
      <c r="AR2122" t="s">
        <v>218</v>
      </c>
      <c r="AS2122" t="s">
        <v>547</v>
      </c>
      <c r="AT2122" t="s">
        <v>230</v>
      </c>
      <c r="AU2122">
        <v>20261021</v>
      </c>
      <c r="AV2122" t="s">
        <v>221</v>
      </c>
      <c r="AW2122" t="s">
        <v>1473</v>
      </c>
      <c r="AX2122" t="s">
        <v>222</v>
      </c>
      <c r="BA2122" s="57">
        <v>46316.458333333336</v>
      </c>
      <c r="BB2122" t="s">
        <v>10764</v>
      </c>
      <c r="BC2122">
        <v>2026</v>
      </c>
      <c r="BD2122">
        <v>10</v>
      </c>
      <c r="BE2122">
        <v>21</v>
      </c>
      <c r="BF2122" s="6">
        <f t="shared" si="99"/>
        <v>46316</v>
      </c>
      <c r="BG2122">
        <f t="shared" si="100"/>
        <v>-0.45833333333575865</v>
      </c>
      <c r="BH2122" t="str">
        <f t="shared" si="101"/>
        <v>COMPLY</v>
      </c>
      <c r="BI2122" t="str">
        <f>VLOOKUP(H2122,Sheet2!$A$1:$B$270,2,FALSE)</f>
        <v>KLUNGKUNG</v>
      </c>
    </row>
    <row r="2123" spans="1:61">
      <c r="A2123">
        <v>2122</v>
      </c>
      <c r="B2123">
        <v>1002633139</v>
      </c>
      <c r="C2123">
        <v>3</v>
      </c>
      <c r="D2123" t="s">
        <v>34</v>
      </c>
      <c r="E2123">
        <v>5</v>
      </c>
      <c r="F2123" t="s">
        <v>546</v>
      </c>
      <c r="G2123" t="s">
        <v>82</v>
      </c>
      <c r="H2123" t="s">
        <v>263</v>
      </c>
      <c r="I2123" t="s">
        <v>212</v>
      </c>
      <c r="J2123" t="s">
        <v>213</v>
      </c>
      <c r="K2123" t="s">
        <v>149</v>
      </c>
      <c r="M2123" t="s">
        <v>839</v>
      </c>
      <c r="N2123" t="s">
        <v>215</v>
      </c>
      <c r="O2123" s="57">
        <v>46307.601643518516</v>
      </c>
      <c r="P2123" s="57">
        <v>46314.444027777776</v>
      </c>
      <c r="Q2123">
        <v>69408696</v>
      </c>
      <c r="S2123">
        <v>172428816133</v>
      </c>
      <c r="T2123" t="s">
        <v>6587</v>
      </c>
      <c r="U2123" t="s">
        <v>6588</v>
      </c>
      <c r="V2123" t="s">
        <v>6589</v>
      </c>
      <c r="Z2123">
        <v>115.3916327</v>
      </c>
      <c r="AA2123">
        <v>-8.5673309</v>
      </c>
      <c r="AB2123" t="s">
        <v>6590</v>
      </c>
      <c r="AC2123" t="s">
        <v>229</v>
      </c>
      <c r="AL2123" t="s">
        <v>217</v>
      </c>
      <c r="AM2123" t="s">
        <v>6591</v>
      </c>
      <c r="AN2123" t="s">
        <v>6</v>
      </c>
      <c r="AO2123" s="57">
        <v>46366.611539351848</v>
      </c>
      <c r="AP2123" s="57">
        <v>46308.625</v>
      </c>
      <c r="AQ2123" t="s">
        <v>841</v>
      </c>
      <c r="AR2123" t="s">
        <v>840</v>
      </c>
      <c r="AS2123" t="s">
        <v>547</v>
      </c>
      <c r="AT2123" t="s">
        <v>230</v>
      </c>
      <c r="AV2123" t="s">
        <v>9395</v>
      </c>
      <c r="AW2123" t="s">
        <v>1984</v>
      </c>
      <c r="AX2123" t="s">
        <v>222</v>
      </c>
      <c r="BA2123" s="57">
        <v>46308.625</v>
      </c>
      <c r="BB2123" t="s">
        <v>6591</v>
      </c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str">
        <f>VLOOKUP(H2123,Sheet2!$A$1:$B$270,2,FALSE)</f>
        <v>KLUNGKUNG</v>
      </c>
    </row>
    <row r="2124" spans="1:61">
      <c r="A2124">
        <v>2123</v>
      </c>
      <c r="B2124">
        <v>1002643068</v>
      </c>
      <c r="C2124">
        <v>3</v>
      </c>
      <c r="D2124" t="s">
        <v>34</v>
      </c>
      <c r="E2124">
        <v>5</v>
      </c>
      <c r="F2124" t="s">
        <v>546</v>
      </c>
      <c r="G2124" t="s">
        <v>82</v>
      </c>
      <c r="H2124" t="s">
        <v>263</v>
      </c>
      <c r="I2124" t="s">
        <v>212</v>
      </c>
      <c r="J2124" t="s">
        <v>213</v>
      </c>
      <c r="K2124" t="s">
        <v>149</v>
      </c>
      <c r="M2124" t="s">
        <v>1617</v>
      </c>
      <c r="N2124" t="s">
        <v>215</v>
      </c>
      <c r="O2124" s="57">
        <v>46314.54246527778</v>
      </c>
      <c r="P2124" s="57">
        <v>46315.572905092595</v>
      </c>
      <c r="Q2124">
        <v>69412873</v>
      </c>
      <c r="S2124">
        <v>172428816170</v>
      </c>
      <c r="T2124" t="s">
        <v>7386</v>
      </c>
      <c r="U2124" t="s">
        <v>10092</v>
      </c>
      <c r="Z2124">
        <v>115.48860208465599</v>
      </c>
      <c r="AA2124">
        <v>-8.6782070009557799</v>
      </c>
      <c r="AB2124" t="s">
        <v>10093</v>
      </c>
      <c r="AC2124" t="s">
        <v>284</v>
      </c>
      <c r="AO2124" t="s">
        <v>9421</v>
      </c>
      <c r="AR2124" t="s">
        <v>5</v>
      </c>
      <c r="AS2124" t="s">
        <v>547</v>
      </c>
      <c r="AT2124" t="s">
        <v>230</v>
      </c>
      <c r="AV2124" t="s">
        <v>10175</v>
      </c>
      <c r="AW2124" t="s">
        <v>1748</v>
      </c>
      <c r="AX2124" t="s">
        <v>222</v>
      </c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str">
        <f>VLOOKUP(H2124,Sheet2!$A$1:$B$270,2,FALSE)</f>
        <v>KLUNGKUNG</v>
      </c>
    </row>
    <row r="2125" spans="1:61">
      <c r="A2125">
        <v>2124</v>
      </c>
      <c r="B2125">
        <v>1002645537</v>
      </c>
      <c r="C2125">
        <v>3</v>
      </c>
      <c r="D2125" t="s">
        <v>34</v>
      </c>
      <c r="E2125">
        <v>5</v>
      </c>
      <c r="F2125" t="s">
        <v>546</v>
      </c>
      <c r="G2125" t="s">
        <v>82</v>
      </c>
      <c r="H2125" t="s">
        <v>263</v>
      </c>
      <c r="I2125" t="s">
        <v>212</v>
      </c>
      <c r="J2125" t="s">
        <v>213</v>
      </c>
      <c r="K2125" t="s">
        <v>149</v>
      </c>
      <c r="M2125" t="s">
        <v>1617</v>
      </c>
      <c r="N2125" t="s">
        <v>215</v>
      </c>
      <c r="O2125" s="57">
        <v>46315.575821759259</v>
      </c>
      <c r="P2125" s="57">
        <v>46315.626574074071</v>
      </c>
      <c r="Q2125">
        <v>69413809</v>
      </c>
      <c r="S2125">
        <v>172428816274</v>
      </c>
      <c r="T2125" t="s">
        <v>7386</v>
      </c>
      <c r="U2125" t="s">
        <v>10765</v>
      </c>
      <c r="Z2125">
        <v>115.558287539033</v>
      </c>
      <c r="AA2125">
        <v>-8.6722600075045406</v>
      </c>
      <c r="AB2125" t="s">
        <v>10093</v>
      </c>
      <c r="AC2125" t="s">
        <v>284</v>
      </c>
      <c r="AO2125" t="s">
        <v>10615</v>
      </c>
      <c r="AR2125" t="s">
        <v>5</v>
      </c>
      <c r="AS2125" t="s">
        <v>547</v>
      </c>
      <c r="AT2125" t="s">
        <v>230</v>
      </c>
      <c r="AV2125" t="s">
        <v>10175</v>
      </c>
      <c r="AW2125" t="s">
        <v>1748</v>
      </c>
      <c r="AX2125" t="s">
        <v>222</v>
      </c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str">
        <f>VLOOKUP(H2125,Sheet2!$A$1:$B$270,2,FALSE)</f>
        <v>KLUNGKUNG</v>
      </c>
    </row>
    <row r="2126" spans="1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2026-10-21T06:26:29Z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